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SO 801_Sadové úpravy a klidová zóna" sheetId="1" r:id="rId1"/>
  </sheets>
  <definedNames>
    <definedName name="_xlnm.Print_Area" localSheetId="0">('SO 801_Sadové úpravy a klidová zóna'!$C$4:$J$37,'SO 801_Sadové úpravy a klidová zóna'!$C$43:$J$67,'SO 801_Sadové úpravy a klidová zóna'!$C$73:$K$129)</definedName>
    <definedName name="_xlnm.Print_Titles" localSheetId="0">'SO 801_Sadové úpravy a klidová zóna'!$83:$83</definedName>
    <definedName name="_xlnm._FilterDatabase" localSheetId="0" hidden="1">'SO 801_Sadové úpravy a klidová zóna'!$C$83:$K$135</definedName>
    <definedName name="Excel_BuiltIn__FilterDatabase" localSheetId="0">'SO 801_Sadové úpravy a klidová zóna'!$C$83:$K$129</definedName>
    <definedName name="_xlnm._FilterDatabase" localSheetId="0">'SO 801_Sadové úpravy a klidová zóna'!$C$83:$K$129</definedName>
    <definedName name="_xlnm.Print_Titles" localSheetId="0">'SO 801_Sadové úpravy a klidová zóna'!$83:$83</definedName>
    <definedName name="_xlnm.Print_Area" localSheetId="0">('SO 801_Sadové úpravy a klidová zóna'!$C$4:$J$37,'SO 801_Sadové úpravy a klidová zóna'!$C$43:$J$67,'SO 801_Sadové úpravy a klidová zóna'!$C$73:$K$129)</definedName>
    <definedName name="_xlnm._FilterDatabase_1">'SO 801_Sadové úpravy a klidová zóna'!$C$83:$K$129</definedName>
  </definedNames>
  <calcPr fullCalcOnLoad="1"/>
</workbook>
</file>

<file path=xl/sharedStrings.xml><?xml version="1.0" encoding="utf-8"?>
<sst xmlns="http://schemas.openxmlformats.org/spreadsheetml/2006/main" count="426" uniqueCount="137">
  <si>
    <t>&gt;&gt;  skryté sloupce  &lt;&lt;</t>
  </si>
  <si>
    <t>{f0cf8ebb-8ec8-46cf-8742-6572342b30d5}</t>
  </si>
  <si>
    <t>2</t>
  </si>
  <si>
    <t>KRYCÍ LIST SOUPISU PRACÍ</t>
  </si>
  <si>
    <t>v ---  níže se nacházejí doplnkové a pomocné údaje k sestavám  --- v</t>
  </si>
  <si>
    <t>False</t>
  </si>
  <si>
    <t>Stavba:</t>
  </si>
  <si>
    <t>Vybudování nového dětského hřiště u ZŠ a MŠ Hrádek 144</t>
  </si>
  <si>
    <t>KSO:</t>
  </si>
  <si>
    <t>CC-CZ:</t>
  </si>
  <si>
    <t>Místo:</t>
  </si>
  <si>
    <t>ZŠ a MŠ Hrádek, Hrádek č. p. 144, 739 97</t>
  </si>
  <si>
    <t>Datum:</t>
  </si>
  <si>
    <t>Zadavatel:</t>
  </si>
  <si>
    <t>IČ:</t>
  </si>
  <si>
    <t>00535958</t>
  </si>
  <si>
    <t>Obec Hrádek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</si>
  <si>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</si>
  <si>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</si>
  <si>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</si>
  <si>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</si>
  <si>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</si>
  <si>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</si>
  <si>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</si>
  <si>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</si>
  <si>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</si>
  <si>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</si>
  <si>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</si>
  <si>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</si>
  <si>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</si>
  <si>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</si>
  <si>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</si>
  <si>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</si>
  <si>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</si>
  <si>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</si>
  <si>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</si>
  <si>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</si>
  <si>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</si>
  <si>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</si>
  <si>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-1</t>
  </si>
  <si>
    <t>Práce a dodávky HSV</t>
  </si>
  <si>
    <t>Zemní práce</t>
  </si>
  <si>
    <t>Zakládání</t>
  </si>
  <si>
    <t>Komunikace pozemní</t>
  </si>
  <si>
    <t>Ostatní konstrukce a práce, bourání</t>
  </si>
  <si>
    <t>Přesun hmot</t>
  </si>
  <si>
    <t>Vedlejší rozpočtové náklady</t>
  </si>
  <si>
    <t>Průzkumné, geodetické a projektové práce</t>
  </si>
  <si>
    <t>Zařízení staveniště</t>
  </si>
  <si>
    <t>Inženýrská činnost</t>
  </si>
  <si>
    <t>Mimostaveništní doprava</t>
  </si>
  <si>
    <t>SOUPIS PRACÍ</t>
  </si>
  <si>
    <t>PČ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</si>
  <si>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</si>
  <si>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</si>
  <si>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</si>
  <si>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</si>
  <si>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</si>
  <si>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</si>
  <si>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</si>
  <si>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</si>
  <si>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</si>
  <si>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</si>
  <si>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</si>
  <si>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</si>
  <si>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</si>
  <si>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1</t>
  </si>
  <si>
    <t>0</t>
  </si>
  <si>
    <t>ROZPOCET</t>
  </si>
  <si>
    <t>Sejmutí ornice tloušťky 0,3 m s přemístěním na vzdálenost do 250 m</t>
  </si>
  <si>
    <t>m2</t>
  </si>
  <si>
    <t>CS ÚRS 2019 01</t>
  </si>
  <si>
    <t>4</t>
  </si>
  <si>
    <t>K</t>
  </si>
  <si>
    <t>2104097823</t>
  </si>
  <si>
    <t>„zpevněné plochy“</t>
  </si>
  <si>
    <t>VV</t>
  </si>
  <si>
    <t>True</t>
  </si>
  <si>
    <t>Hloubení výkopů pro základové konstrukce</t>
  </si>
  <si>
    <t>m3</t>
  </si>
  <si>
    <t>-1442746734</t>
  </si>
  <si>
    <t>„herní sestava se dvěma houpačkami a skluzavkami“ 21*3,14*0,2*0,2*0,8</t>
  </si>
  <si>
    <t>Vodorovné přemístění výkopku do vzdálenosti 50 m</t>
  </si>
  <si>
    <t>-547710566</t>
  </si>
  <si>
    <t>„ornice k rozprostření“ (170-165,5)*0,15*1,25</t>
  </si>
  <si>
    <t>Vodorovné přemístění do 10000 m výkopku/sypaniny z horniny tř. 1 až 4</t>
  </si>
  <si>
    <t>1903357875</t>
  </si>
  <si>
    <t>„přebytek ornice a výkopek“ ((165,5*0,3+(170-165,5)*0,15+2,11)*1,25</t>
  </si>
  <si>
    <t>Nakládání výkopku z hornin tř. 1 až 4 do 100 m3</t>
  </si>
  <si>
    <t>1190192803</t>
  </si>
  <si>
    <t>Uložení sypaniny na skládky</t>
  </si>
  <si>
    <t>1414507916</t>
  </si>
  <si>
    <t>Poplatek za uložení stavebního odpadu - zeminy a kameniva na skládce</t>
  </si>
  <si>
    <t>t</t>
  </si>
  <si>
    <t>-255666823</t>
  </si>
  <si>
    <t>65,544*1,8 'Přepočtené koeficientem množství</t>
  </si>
  <si>
    <t>Plošná úprava terénu do 500 m2 zemina tř 1 až 4 nerovnosti do 100 mm v rovinně a svahu do 1:5</t>
  </si>
  <si>
    <t>1990518474</t>
  </si>
  <si>
    <t>„zemní pláň zpevněných ploch“</t>
  </si>
  <si>
    <t>Založení parkového trávníku výsevem plochy do 1000 m2 v rovině a ve svahu do 1:5</t>
  </si>
  <si>
    <t>619337797</t>
  </si>
  <si>
    <t>(170-165,5)</t>
  </si>
  <si>
    <t>osivo směs travní parková okrasná</t>
  </si>
  <si>
    <t>kg</t>
  </si>
  <si>
    <t>8</t>
  </si>
  <si>
    <t>M</t>
  </si>
  <si>
    <t>2143465101</t>
  </si>
  <si>
    <t>4,5*0,025 'Přepočtené koeficientem množství</t>
  </si>
  <si>
    <t>Rozprostření ornice pl do 500 m2 ve svahu přes 1:5 tl vrstvy do 150 mm</t>
  </si>
  <si>
    <t>111587833</t>
  </si>
  <si>
    <t>Základové patky z betonu tř. C 20/25</t>
  </si>
  <si>
    <t>-2087573039</t>
  </si>
  <si>
    <t>„herní sestava se dvěma houpačkami a skluzavkami“ 21*3,14*0,2*0,2*0,55</t>
  </si>
  <si>
    <t>Podklad z kameniva hrubého drceného vel. 16-32 mm tl. 250 mm</t>
  </si>
  <si>
    <t>-490102943</t>
  </si>
  <si>
    <t>Kryt venkovních hřišť z profilovaných desek z pryže tl 45 mm barevný kladený do štěrkopísku tl 40 mm</t>
  </si>
  <si>
    <t>Osazení zahradního obrubníku stojatého s boční opěrou do lože z betonu prostého</t>
  </si>
  <si>
    <t>m</t>
  </si>
  <si>
    <t>-669927705</t>
  </si>
  <si>
    <t>obrubník zahradní</t>
  </si>
  <si>
    <t>-681534407</t>
  </si>
  <si>
    <t>Lože pod obrubníky, krajníky nebo obruby z dlažebních kostek z betonu prostého</t>
  </si>
  <si>
    <t>235827089</t>
  </si>
  <si>
    <t>36,22*0,45*0,1+36,22*0,2*0,1</t>
  </si>
  <si>
    <t>Montáž herní sestavy se dvěma houpačkami a skluzavkami</t>
  </si>
  <si>
    <t>kus</t>
  </si>
  <si>
    <t>384829880</t>
  </si>
  <si>
    <t>Herní sestava se dvěma houpačkami a skluzavkami</t>
  </si>
  <si>
    <t>1860430599</t>
  </si>
  <si>
    <t>Přesun hmot pro pozemní komunikace s krytem dlážděným</t>
  </si>
  <si>
    <t>kpl</t>
  </si>
  <si>
    <t>-1596797927</t>
  </si>
  <si>
    <t>5</t>
  </si>
  <si>
    <t>Vytyčení stavby</t>
  </si>
  <si>
    <t>Kompletační a koordinační činnost</t>
  </si>
  <si>
    <t>1024</t>
  </si>
  <si>
    <t>960599166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</si>
</sst>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.MM\.YYYY"/>
    <numFmt numFmtId="166" formatCode="@"/>
    <numFmt numFmtId="167" formatCode="#,##0.00"/>
    <numFmt numFmtId="168" formatCode="#,##0.00%"/>
    <numFmt numFmtId="169" formatCode="#,##0.00000"/>
    <numFmt numFmtId="170" formatCode="#,##0.000"/>
  </numFmts>
  <fonts count="19">
    <font>
      <sz val="10"/>
      <name val="Arial"/>
      <family val="2"/>
    </font>
    <font>
      <sz val="8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37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9"/>
      <color indexed="55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Protection="1">
      <alignment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1" fillId="0" borderId="3" xfId="20" applyBorder="1">
      <alignment/>
      <protection/>
    </xf>
    <xf numFmtId="164" fontId="3" fillId="0" borderId="0" xfId="20" applyFont="1" applyAlignment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1" fillId="0" borderId="0" xfId="20" applyFont="1" applyAlignment="1">
      <alignment vertical="center"/>
      <protection/>
    </xf>
    <xf numFmtId="164" fontId="1" fillId="0" borderId="3" xfId="20" applyFont="1" applyBorder="1" applyAlignment="1">
      <alignment vertical="center"/>
      <protection/>
    </xf>
    <xf numFmtId="164" fontId="4" fillId="0" borderId="0" xfId="20" applyFont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 wrapText="1"/>
      <protection/>
    </xf>
    <xf numFmtId="165" fontId="1" fillId="0" borderId="0" xfId="20" applyNumberFormat="1" applyFont="1" applyAlignment="1">
      <alignment horizontal="left" vertical="center"/>
      <protection/>
    </xf>
    <xf numFmtId="166" fontId="1" fillId="0" borderId="0" xfId="20" applyNumberFormat="1" applyFont="1" applyAlignment="1">
      <alignment horizontal="left" vertical="center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Alignment="1">
      <alignment vertical="center" wrapText="1"/>
      <protection/>
    </xf>
    <xf numFmtId="164" fontId="1" fillId="0" borderId="3" xfId="20" applyFont="1" applyBorder="1" applyAlignment="1">
      <alignment vertical="center" wrapText="1"/>
      <protection/>
    </xf>
    <xf numFmtId="164" fontId="1" fillId="0" borderId="0" xfId="20" applyFont="1" applyBorder="1" applyAlignment="1">
      <alignment horizontal="left" vertical="center" wrapText="1"/>
      <protection/>
    </xf>
    <xf numFmtId="164" fontId="1" fillId="0" borderId="4" xfId="20" applyFont="1" applyBorder="1" applyAlignment="1">
      <alignment vertical="center"/>
      <protection/>
    </xf>
    <xf numFmtId="164" fontId="6" fillId="0" borderId="0" xfId="20" applyFont="1" applyAlignment="1">
      <alignment horizontal="left" vertical="center"/>
      <protection/>
    </xf>
    <xf numFmtId="167" fontId="7" fillId="0" borderId="0" xfId="20" applyNumberFormat="1" applyFont="1" applyAlignment="1">
      <alignment vertical="center"/>
      <protection/>
    </xf>
    <xf numFmtId="164" fontId="4" fillId="0" borderId="0" xfId="20" applyFont="1" applyAlignment="1">
      <alignment horizontal="right" vertical="center"/>
      <protection/>
    </xf>
    <xf numFmtId="167" fontId="4" fillId="0" borderId="0" xfId="20" applyNumberFormat="1" applyFont="1" applyAlignment="1">
      <alignment vertical="center"/>
      <protection/>
    </xf>
    <xf numFmtId="168" fontId="4" fillId="0" borderId="0" xfId="20" applyNumberFormat="1" applyFont="1" applyAlignment="1">
      <alignment horizontal="right" vertical="center"/>
      <protection/>
    </xf>
    <xf numFmtId="164" fontId="1" fillId="3" borderId="0" xfId="20" applyFont="1" applyFill="1" applyAlignment="1">
      <alignment vertical="center"/>
      <protection/>
    </xf>
    <xf numFmtId="164" fontId="8" fillId="3" borderId="5" xfId="20" applyFont="1" applyFill="1" applyBorder="1" applyAlignment="1">
      <alignment horizontal="left" vertical="center"/>
      <protection/>
    </xf>
    <xf numFmtId="164" fontId="1" fillId="3" borderId="6" xfId="20" applyFont="1" applyFill="1" applyBorder="1" applyAlignment="1">
      <alignment vertical="center"/>
      <protection/>
    </xf>
    <xf numFmtId="164" fontId="8" fillId="3" borderId="6" xfId="20" applyFont="1" applyFill="1" applyBorder="1" applyAlignment="1">
      <alignment horizontal="right" vertical="center"/>
      <protection/>
    </xf>
    <xf numFmtId="164" fontId="8" fillId="3" borderId="6" xfId="20" applyFont="1" applyFill="1" applyBorder="1" applyAlignment="1">
      <alignment horizontal="center" vertical="center"/>
      <protection/>
    </xf>
    <xf numFmtId="167" fontId="8" fillId="3" borderId="6" xfId="20" applyNumberFormat="1" applyFont="1" applyFill="1" applyBorder="1" applyAlignment="1">
      <alignment vertical="center"/>
      <protection/>
    </xf>
    <xf numFmtId="164" fontId="1" fillId="3" borderId="7" xfId="20" applyFont="1" applyFill="1" applyBorder="1" applyAlignment="1">
      <alignment vertical="center"/>
      <protection/>
    </xf>
    <xf numFmtId="164" fontId="1" fillId="0" borderId="8" xfId="20" applyFont="1" applyBorder="1" applyAlignment="1">
      <alignment vertical="center"/>
      <protection/>
    </xf>
    <xf numFmtId="164" fontId="1" fillId="0" borderId="9" xfId="20" applyFont="1" applyBorder="1" applyAlignment="1">
      <alignment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4" fontId="1" fillId="0" borderId="0" xfId="20" applyFont="1" applyAlignment="1">
      <alignment horizontal="left" vertical="center" wrapText="1"/>
      <protection/>
    </xf>
    <xf numFmtId="164" fontId="9" fillId="3" borderId="0" xfId="20" applyFont="1" applyFill="1" applyAlignment="1">
      <alignment horizontal="left" vertical="center"/>
      <protection/>
    </xf>
    <xf numFmtId="164" fontId="9" fillId="3" borderId="0" xfId="20" applyFont="1" applyFill="1" applyAlignment="1">
      <alignment horizontal="right" vertical="center"/>
      <protection/>
    </xf>
    <xf numFmtId="164" fontId="10" fillId="0" borderId="0" xfId="20" applyFont="1" applyAlignment="1">
      <alignment horizontal="left" vertical="center"/>
      <protection/>
    </xf>
    <xf numFmtId="164" fontId="11" fillId="0" borderId="0" xfId="20" applyFont="1" applyAlignment="1">
      <alignment vertical="center"/>
      <protection/>
    </xf>
    <xf numFmtId="164" fontId="11" fillId="0" borderId="3" xfId="20" applyFont="1" applyBorder="1" applyAlignment="1">
      <alignment vertical="center"/>
      <protection/>
    </xf>
    <xf numFmtId="164" fontId="11" fillId="0" borderId="10" xfId="20" applyFont="1" applyBorder="1" applyAlignment="1">
      <alignment horizontal="left" vertical="center"/>
      <protection/>
    </xf>
    <xf numFmtId="164" fontId="11" fillId="0" borderId="10" xfId="20" applyFont="1" applyBorder="1" applyAlignment="1">
      <alignment vertical="center"/>
      <protection/>
    </xf>
    <xf numFmtId="167" fontId="11" fillId="0" borderId="10" xfId="20" applyNumberFormat="1" applyFont="1" applyBorder="1" applyAlignment="1">
      <alignment vertical="center"/>
      <protection/>
    </xf>
    <xf numFmtId="164" fontId="12" fillId="0" borderId="0" xfId="20" applyFont="1" applyAlignment="1">
      <alignment vertical="center"/>
      <protection/>
    </xf>
    <xf numFmtId="164" fontId="12" fillId="0" borderId="3" xfId="20" applyFont="1" applyBorder="1" applyAlignment="1">
      <alignment vertical="center"/>
      <protection/>
    </xf>
    <xf numFmtId="164" fontId="12" fillId="0" borderId="10" xfId="20" applyFont="1" applyBorder="1" applyAlignment="1">
      <alignment horizontal="left" vertical="center"/>
      <protection/>
    </xf>
    <xf numFmtId="164" fontId="12" fillId="0" borderId="10" xfId="20" applyFont="1" applyBorder="1" applyAlignment="1">
      <alignment vertical="center"/>
      <protection/>
    </xf>
    <xf numFmtId="167" fontId="12" fillId="0" borderId="10" xfId="20" applyNumberFormat="1" applyFont="1" applyBorder="1" applyAlignment="1">
      <alignment vertical="center"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9" fillId="3" borderId="11" xfId="20" applyFont="1" applyFill="1" applyBorder="1" applyAlignment="1">
      <alignment horizontal="center" vertical="center" wrapText="1"/>
      <protection/>
    </xf>
    <xf numFmtId="164" fontId="9" fillId="3" borderId="12" xfId="20" applyFont="1" applyFill="1" applyBorder="1" applyAlignment="1">
      <alignment horizontal="center" vertical="center" wrapText="1"/>
      <protection/>
    </xf>
    <xf numFmtId="164" fontId="9" fillId="3" borderId="13" xfId="20" applyFont="1" applyFill="1" applyBorder="1" applyAlignment="1">
      <alignment horizontal="center" vertical="center" wrapText="1"/>
      <protection/>
    </xf>
    <xf numFmtId="164" fontId="9" fillId="3" borderId="0" xfId="20" applyFont="1" applyFill="1" applyAlignment="1">
      <alignment horizontal="center" vertical="center" wrapText="1"/>
      <protection/>
    </xf>
    <xf numFmtId="164" fontId="13" fillId="0" borderId="11" xfId="20" applyFont="1" applyBorder="1" applyAlignment="1">
      <alignment horizontal="center" vertical="center" wrapText="1"/>
      <protection/>
    </xf>
    <xf numFmtId="164" fontId="13" fillId="0" borderId="12" xfId="20" applyFont="1" applyBorder="1" applyAlignment="1">
      <alignment horizontal="center" vertical="center" wrapText="1"/>
      <protection/>
    </xf>
    <xf numFmtId="164" fontId="13" fillId="0" borderId="13" xfId="20" applyFont="1" applyBorder="1" applyAlignment="1">
      <alignment horizontal="center" vertical="center" wrapText="1"/>
      <protection/>
    </xf>
    <xf numFmtId="164" fontId="7" fillId="0" borderId="0" xfId="20" applyFont="1" applyAlignment="1">
      <alignment horizontal="left" vertical="center"/>
      <protection/>
    </xf>
    <xf numFmtId="167" fontId="7" fillId="0" borderId="0" xfId="20" applyNumberFormat="1" applyFont="1" applyAlignment="1">
      <alignment/>
      <protection/>
    </xf>
    <xf numFmtId="164" fontId="1" fillId="0" borderId="14" xfId="20" applyFont="1" applyBorder="1" applyAlignment="1">
      <alignment vertical="center"/>
      <protection/>
    </xf>
    <xf numFmtId="169" fontId="14" fillId="0" borderId="4" xfId="20" applyNumberFormat="1" applyFont="1" applyBorder="1" applyAlignment="1">
      <alignment/>
      <protection/>
    </xf>
    <xf numFmtId="169" fontId="14" fillId="0" borderId="15" xfId="20" applyNumberFormat="1" applyFont="1" applyBorder="1" applyAlignment="1">
      <alignment/>
      <protection/>
    </xf>
    <xf numFmtId="167" fontId="15" fillId="0" borderId="0" xfId="20" applyNumberFormat="1" applyFont="1" applyAlignment="1">
      <alignment vertical="center"/>
      <protection/>
    </xf>
    <xf numFmtId="164" fontId="16" fillId="0" borderId="0" xfId="20" applyFont="1" applyAlignment="1">
      <alignment/>
      <protection/>
    </xf>
    <xf numFmtId="164" fontId="16" fillId="0" borderId="3" xfId="20" applyFont="1" applyBorder="1" applyAlignment="1">
      <alignment/>
      <protection/>
    </xf>
    <xf numFmtId="164" fontId="11" fillId="0" borderId="0" xfId="20" applyFont="1" applyBorder="1" applyAlignment="1">
      <alignment horizontal="left"/>
      <protection/>
    </xf>
    <xf numFmtId="167" fontId="11" fillId="0" borderId="0" xfId="20" applyNumberFormat="1" applyFont="1" applyAlignment="1">
      <alignment/>
      <protection/>
    </xf>
    <xf numFmtId="164" fontId="16" fillId="0" borderId="16" xfId="20" applyFont="1" applyBorder="1" applyAlignment="1">
      <alignment/>
      <protection/>
    </xf>
    <xf numFmtId="164" fontId="16" fillId="0" borderId="0" xfId="20" applyFont="1" applyBorder="1" applyAlignment="1">
      <alignment/>
      <protection/>
    </xf>
    <xf numFmtId="169" fontId="16" fillId="0" borderId="0" xfId="20" applyNumberFormat="1" applyFont="1" applyBorder="1" applyAlignment="1">
      <alignment/>
      <protection/>
    </xf>
    <xf numFmtId="169" fontId="16" fillId="0" borderId="17" xfId="20" applyNumberFormat="1" applyFont="1" applyBorder="1" applyAlignment="1">
      <alignment/>
      <protection/>
    </xf>
    <xf numFmtId="164" fontId="16" fillId="0" borderId="0" xfId="20" applyFont="1" applyAlignment="1">
      <alignment horizontal="left"/>
      <protection/>
    </xf>
    <xf numFmtId="164" fontId="16" fillId="0" borderId="0" xfId="20" applyFont="1" applyAlignment="1">
      <alignment horizontal="center"/>
      <protection/>
    </xf>
    <xf numFmtId="167" fontId="16" fillId="0" borderId="0" xfId="20" applyNumberFormat="1" applyFont="1" applyAlignment="1">
      <alignment vertical="center"/>
      <protection/>
    </xf>
    <xf numFmtId="164" fontId="12" fillId="0" borderId="0" xfId="20" applyFont="1" applyBorder="1" applyAlignment="1">
      <alignment horizontal="left"/>
      <protection/>
    </xf>
    <xf numFmtId="167" fontId="12" fillId="0" borderId="0" xfId="20" applyNumberFormat="1" applyFont="1" applyAlignment="1">
      <alignment/>
      <protection/>
    </xf>
    <xf numFmtId="164" fontId="1" fillId="0" borderId="3" xfId="20" applyFont="1" applyBorder="1" applyAlignment="1" applyProtection="1">
      <alignment vertical="center"/>
      <protection locked="0"/>
    </xf>
    <xf numFmtId="164" fontId="1" fillId="0" borderId="18" xfId="20" applyFont="1" applyFill="1" applyBorder="1" applyAlignment="1" applyProtection="1">
      <alignment horizontal="center" vertical="center"/>
      <protection locked="0"/>
    </xf>
    <xf numFmtId="164" fontId="1" fillId="0" borderId="18" xfId="20" applyFont="1" applyFill="1" applyBorder="1" applyAlignment="1" applyProtection="1">
      <alignment horizontal="left" vertical="center" wrapText="1"/>
      <protection locked="0"/>
    </xf>
    <xf numFmtId="164" fontId="1" fillId="0" borderId="18" xfId="20" applyFont="1" applyFill="1" applyBorder="1" applyAlignment="1" applyProtection="1">
      <alignment horizontal="center" vertical="center" wrapText="1"/>
      <protection locked="0"/>
    </xf>
    <xf numFmtId="170" fontId="1" fillId="0" borderId="18" xfId="20" applyNumberFormat="1" applyFont="1" applyFill="1" applyBorder="1" applyAlignment="1" applyProtection="1">
      <alignment vertical="center"/>
      <protection locked="0"/>
    </xf>
    <xf numFmtId="167" fontId="1" fillId="4" borderId="18" xfId="20" applyNumberFormat="1" applyFont="1" applyFill="1" applyBorder="1" applyAlignment="1" applyProtection="1">
      <alignment vertical="center"/>
      <protection locked="0"/>
    </xf>
    <xf numFmtId="167" fontId="1" fillId="0" borderId="18" xfId="20" applyNumberFormat="1" applyFont="1" applyFill="1" applyBorder="1" applyAlignment="1" applyProtection="1">
      <alignment vertical="center"/>
      <protection locked="0"/>
    </xf>
    <xf numFmtId="164" fontId="1" fillId="0" borderId="18" xfId="20" applyFont="1" applyBorder="1" applyAlignment="1" applyProtection="1">
      <alignment horizontal="left" vertical="center" wrapText="1"/>
      <protection locked="0"/>
    </xf>
    <xf numFmtId="164" fontId="4" fillId="0" borderId="16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center" vertical="center"/>
      <protection/>
    </xf>
    <xf numFmtId="169" fontId="4" fillId="0" borderId="0" xfId="20" applyNumberFormat="1" applyFont="1" applyBorder="1" applyAlignment="1">
      <alignment vertical="center"/>
      <protection/>
    </xf>
    <xf numFmtId="169" fontId="4" fillId="0" borderId="17" xfId="20" applyNumberFormat="1" applyFont="1" applyBorder="1" applyAlignment="1">
      <alignment vertical="center"/>
      <protection/>
    </xf>
    <xf numFmtId="167" fontId="1" fillId="0" borderId="0" xfId="20" applyNumberFormat="1" applyFont="1" applyAlignment="1">
      <alignment vertical="center"/>
      <protection/>
    </xf>
    <xf numFmtId="164" fontId="17" fillId="0" borderId="0" xfId="20" applyFont="1" applyAlignment="1">
      <alignment vertical="center"/>
      <protection/>
    </xf>
    <xf numFmtId="164" fontId="17" fillId="0" borderId="3" xfId="20" applyFont="1" applyBorder="1" applyAlignment="1">
      <alignment vertical="center"/>
      <protection/>
    </xf>
    <xf numFmtId="164" fontId="17" fillId="0" borderId="0" xfId="20" applyFont="1" applyFill="1" applyAlignment="1">
      <alignment vertical="center"/>
      <protection/>
    </xf>
    <xf numFmtId="164" fontId="17" fillId="0" borderId="0" xfId="20" applyFont="1" applyFill="1" applyBorder="1" applyAlignment="1">
      <alignment horizontal="left" vertical="center" wrapText="1"/>
      <protection/>
    </xf>
    <xf numFmtId="170" fontId="17" fillId="0" borderId="0" xfId="20" applyNumberFormat="1" applyFont="1" applyFill="1" applyAlignment="1">
      <alignment vertical="center"/>
      <protection/>
    </xf>
    <xf numFmtId="164" fontId="17" fillId="0" borderId="16" xfId="20" applyFont="1" applyBorder="1" applyAlignment="1">
      <alignment vertical="center"/>
      <protection/>
    </xf>
    <xf numFmtId="164" fontId="17" fillId="0" borderId="0" xfId="20" applyFont="1" applyBorder="1" applyAlignment="1">
      <alignment vertical="center"/>
      <protection/>
    </xf>
    <xf numFmtId="164" fontId="17" fillId="0" borderId="17" xfId="20" applyFont="1" applyBorder="1" applyAlignment="1">
      <alignment vertical="center"/>
      <protection/>
    </xf>
    <xf numFmtId="164" fontId="17" fillId="0" borderId="0" xfId="20" applyFont="1" applyAlignment="1">
      <alignment horizontal="left" vertical="center"/>
      <protection/>
    </xf>
    <xf numFmtId="164" fontId="1" fillId="0" borderId="18" xfId="20" applyFont="1" applyFill="1" applyBorder="1" applyAlignment="1" applyProtection="1">
      <alignment vertical="center"/>
      <protection locked="0"/>
    </xf>
    <xf numFmtId="164" fontId="18" fillId="0" borderId="18" xfId="20" applyFont="1" applyFill="1" applyBorder="1" applyAlignment="1" applyProtection="1">
      <alignment horizontal="center" vertical="center"/>
      <protection locked="0"/>
    </xf>
    <xf numFmtId="164" fontId="18" fillId="0" borderId="18" xfId="20" applyFont="1" applyFill="1" applyBorder="1" applyAlignment="1" applyProtection="1">
      <alignment horizontal="left" vertical="center" wrapText="1"/>
      <protection locked="0"/>
    </xf>
    <xf numFmtId="164" fontId="18" fillId="0" borderId="18" xfId="20" applyFont="1" applyFill="1" applyBorder="1" applyAlignment="1" applyProtection="1">
      <alignment horizontal="center" vertical="center" wrapText="1"/>
      <protection locked="0"/>
    </xf>
    <xf numFmtId="170" fontId="18" fillId="0" borderId="18" xfId="20" applyNumberFormat="1" applyFont="1" applyFill="1" applyBorder="1" applyAlignment="1" applyProtection="1">
      <alignment vertical="center"/>
      <protection locked="0"/>
    </xf>
    <xf numFmtId="167" fontId="18" fillId="4" borderId="18" xfId="20" applyNumberFormat="1" applyFont="1" applyFill="1" applyBorder="1" applyAlignment="1" applyProtection="1">
      <alignment vertical="center"/>
      <protection locked="0"/>
    </xf>
    <xf numFmtId="167" fontId="18" fillId="0" borderId="18" xfId="20" applyNumberFormat="1" applyFont="1" applyFill="1" applyBorder="1" applyAlignment="1" applyProtection="1">
      <alignment vertical="center"/>
      <protection locked="0"/>
    </xf>
    <xf numFmtId="164" fontId="18" fillId="0" borderId="18" xfId="20" applyFont="1" applyBorder="1" applyAlignment="1" applyProtection="1">
      <alignment horizontal="left" vertical="center" wrapText="1"/>
      <protection locked="0"/>
    </xf>
    <xf numFmtId="164" fontId="18" fillId="0" borderId="3" xfId="20" applyFont="1" applyBorder="1" applyAlignment="1">
      <alignment vertical="center"/>
      <protection/>
    </xf>
    <xf numFmtId="164" fontId="18" fillId="0" borderId="16" xfId="20" applyFont="1" applyBorder="1" applyAlignment="1">
      <alignment horizontal="left" vertical="center"/>
      <protection/>
    </xf>
    <xf numFmtId="164" fontId="18" fillId="0" borderId="0" xfId="20" applyFont="1" applyBorder="1" applyAlignment="1">
      <alignment horizontal="center" vertical="center"/>
      <protection/>
    </xf>
    <xf numFmtId="164" fontId="12" fillId="0" borderId="0" xfId="20" applyFont="1" applyFill="1" applyBorder="1" applyAlignment="1">
      <alignment horizontal="left"/>
      <protection/>
    </xf>
    <xf numFmtId="164" fontId="16" fillId="0" borderId="0" xfId="20" applyFont="1" applyFill="1" applyAlignment="1">
      <alignment/>
      <protection/>
    </xf>
    <xf numFmtId="167" fontId="12" fillId="0" borderId="0" xfId="20" applyNumberFormat="1" applyFont="1" applyFill="1" applyAlignment="1">
      <alignment/>
      <protection/>
    </xf>
    <xf numFmtId="164" fontId="9" fillId="0" borderId="18" xfId="20" applyFont="1" applyFill="1" applyBorder="1" applyAlignment="1" applyProtection="1">
      <alignment horizontal="left" vertical="center" wrapText="1"/>
      <protection locked="0"/>
    </xf>
    <xf numFmtId="164" fontId="11" fillId="0" borderId="0" xfId="20" applyFont="1" applyFill="1" applyBorder="1" applyAlignment="1">
      <alignment horizontal="left"/>
      <protection/>
    </xf>
    <xf numFmtId="167" fontId="11" fillId="0" borderId="0" xfId="20" applyNumberFormat="1" applyFont="1" applyFill="1" applyAlignment="1">
      <alignment/>
      <protection/>
    </xf>
    <xf numFmtId="164" fontId="4" fillId="0" borderId="19" xfId="20" applyFont="1" applyBorder="1" applyAlignment="1">
      <alignment horizontal="left" vertical="center"/>
      <protection/>
    </xf>
    <xf numFmtId="164" fontId="4" fillId="0" borderId="10" xfId="20" applyFont="1" applyBorder="1" applyAlignment="1">
      <alignment horizontal="center" vertical="center"/>
      <protection/>
    </xf>
    <xf numFmtId="169" fontId="4" fillId="0" borderId="10" xfId="20" applyNumberFormat="1" applyFont="1" applyBorder="1" applyAlignment="1">
      <alignment vertical="center"/>
      <protection/>
    </xf>
    <xf numFmtId="169" fontId="4" fillId="0" borderId="20" xfId="20" applyNumberFormat="1" applyFont="1" applyBorder="1" applyAlignment="1">
      <alignment vertical="center"/>
      <protection/>
    </xf>
    <xf numFmtId="164" fontId="1" fillId="0" borderId="0" xfId="20" applyFont="1" applyFill="1" applyBorder="1" applyAlignment="1" applyProtection="1">
      <alignment horizontal="center" vertical="center"/>
      <protection locked="0"/>
    </xf>
    <xf numFmtId="164" fontId="1" fillId="0" borderId="0" xfId="20" applyFont="1" applyFill="1" applyBorder="1" applyAlignment="1" applyProtection="1">
      <alignment horizontal="left" vertical="center" wrapText="1"/>
      <protection locked="0"/>
    </xf>
    <xf numFmtId="164" fontId="1" fillId="0" borderId="0" xfId="20" applyFont="1" applyFill="1" applyBorder="1" applyAlignment="1" applyProtection="1">
      <alignment horizontal="center" vertical="center" wrapText="1"/>
      <protection locked="0"/>
    </xf>
    <xf numFmtId="170" fontId="1" fillId="0" borderId="0" xfId="20" applyNumberFormat="1" applyFont="1" applyFill="1" applyBorder="1" applyAlignment="1" applyProtection="1">
      <alignment vertical="center"/>
      <protection locked="0"/>
    </xf>
    <xf numFmtId="167" fontId="1" fillId="0" borderId="0" xfId="20" applyNumberFormat="1" applyFont="1" applyFill="1" applyBorder="1" applyAlignment="1" applyProtection="1">
      <alignment vertical="center"/>
      <protection locked="0"/>
    </xf>
    <xf numFmtId="167" fontId="1" fillId="0" borderId="17" xfId="20" applyNumberFormat="1" applyFont="1" applyFill="1" applyBorder="1" applyAlignment="1" applyProtection="1">
      <alignment vertical="center"/>
      <protection locked="0"/>
    </xf>
    <xf numFmtId="164" fontId="1" fillId="0" borderId="10" xfId="20" applyFont="1" applyFill="1" applyBorder="1" applyAlignment="1" applyProtection="1">
      <alignment horizontal="center" vertical="center"/>
      <protection locked="0"/>
    </xf>
    <xf numFmtId="164" fontId="1" fillId="0" borderId="10" xfId="20" applyFont="1" applyFill="1" applyBorder="1" applyAlignment="1" applyProtection="1">
      <alignment horizontal="left" vertical="center" wrapText="1"/>
      <protection locked="0"/>
    </xf>
    <xf numFmtId="164" fontId="1" fillId="0" borderId="10" xfId="20" applyFont="1" applyFill="1" applyBorder="1" applyAlignment="1" applyProtection="1">
      <alignment horizontal="center" vertical="center" wrapText="1"/>
      <protection locked="0"/>
    </xf>
    <xf numFmtId="170" fontId="1" fillId="0" borderId="10" xfId="20" applyNumberFormat="1" applyFont="1" applyFill="1" applyBorder="1" applyAlignment="1" applyProtection="1">
      <alignment vertical="center"/>
      <protection locked="0"/>
    </xf>
    <xf numFmtId="167" fontId="1" fillId="0" borderId="10" xfId="20" applyNumberFormat="1" applyFont="1" applyFill="1" applyBorder="1" applyAlignment="1" applyProtection="1">
      <alignment vertical="center"/>
      <protection locked="0"/>
    </xf>
    <xf numFmtId="167" fontId="1" fillId="0" borderId="20" xfId="2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tabSelected="1" zoomScale="120" zoomScaleNormal="120" workbookViewId="0" topLeftCell="A1">
      <selection activeCell="I132" sqref="I132"/>
    </sheetView>
  </sheetViews>
  <sheetFormatPr defaultColWidth="6.8515625" defaultRowHeight="12.75"/>
  <cols>
    <col min="1" max="1" width="6.7109375" style="1" customWidth="1"/>
    <col min="2" max="2" width="1.421875" style="1" customWidth="1"/>
    <col min="3" max="3" width="3.28125" style="1" customWidth="1"/>
    <col min="4" max="4" width="3.421875" style="1" customWidth="1"/>
    <col min="5" max="5" width="13.7109375" style="1" customWidth="1"/>
    <col min="6" max="6" width="80.8515625" style="1" customWidth="1"/>
    <col min="7" max="7" width="7.00390625" style="1" customWidth="1"/>
    <col min="8" max="8" width="9.00390625" style="1" customWidth="1"/>
    <col min="9" max="9" width="11.28125" style="1" customWidth="1"/>
    <col min="10" max="10" width="18.710937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0039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00390625" style="1" customWidth="1"/>
    <col min="29" max="29" width="8.8515625" style="1" customWidth="1"/>
    <col min="30" max="30" width="12.00390625" style="1" customWidth="1"/>
    <col min="31" max="31" width="13.00390625" style="1" customWidth="1"/>
    <col min="32" max="43" width="7.140625" style="1" customWidth="1"/>
    <col min="44" max="65" width="0" style="1" hidden="1" customWidth="1"/>
    <col min="66" max="16384" width="7.140625" style="1" customWidth="1"/>
  </cols>
  <sheetData>
    <row r="1" ht="12.75">
      <c r="A1" s="2"/>
    </row>
    <row r="2" spans="12:46" ht="36.75" customHeight="1">
      <c r="L2" s="3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2:46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2:46" ht="24.75" customHeight="1">
      <c r="B4" s="7"/>
      <c r="D4" s="8" t="s">
        <v>3</v>
      </c>
      <c r="L4" s="7"/>
      <c r="M4" s="9" t="s">
        <v>4</v>
      </c>
      <c r="AT4" s="4" t="s">
        <v>5</v>
      </c>
    </row>
    <row r="5" spans="2:12" ht="6.75" customHeight="1">
      <c r="B5" s="7"/>
      <c r="L5" s="7"/>
    </row>
    <row r="6" spans="2:12" s="10" customFormat="1" ht="12" customHeight="1">
      <c r="B6" s="11"/>
      <c r="D6" s="12" t="s">
        <v>6</v>
      </c>
      <c r="L6" s="11"/>
    </row>
    <row r="7" spans="2:12" s="10" customFormat="1" ht="36.75" customHeight="1">
      <c r="B7" s="11"/>
      <c r="E7" s="13" t="s">
        <v>7</v>
      </c>
      <c r="F7" s="13"/>
      <c r="G7" s="13"/>
      <c r="H7" s="13"/>
      <c r="L7" s="11"/>
    </row>
    <row r="8" spans="2:12" s="10" customFormat="1" ht="12.75">
      <c r="B8" s="11"/>
      <c r="L8" s="11"/>
    </row>
    <row r="9" spans="2:12" s="10" customFormat="1" ht="12" customHeight="1">
      <c r="B9" s="11"/>
      <c r="D9" s="12" t="s">
        <v>8</v>
      </c>
      <c r="F9" s="4"/>
      <c r="I9" s="12" t="s">
        <v>9</v>
      </c>
      <c r="J9" s="4"/>
      <c r="L9" s="11"/>
    </row>
    <row r="10" spans="2:12" s="10" customFormat="1" ht="12" customHeight="1">
      <c r="B10" s="11"/>
      <c r="D10" s="12" t="s">
        <v>10</v>
      </c>
      <c r="F10" s="4" t="s">
        <v>11</v>
      </c>
      <c r="I10" s="12" t="s">
        <v>12</v>
      </c>
      <c r="J10" s="14">
        <v>44181</v>
      </c>
      <c r="L10" s="11"/>
    </row>
    <row r="11" spans="2:12" s="10" customFormat="1" ht="10.5" customHeight="1">
      <c r="B11" s="11"/>
      <c r="L11" s="11"/>
    </row>
    <row r="12" spans="2:12" s="10" customFormat="1" ht="12" customHeight="1">
      <c r="B12" s="11"/>
      <c r="D12" s="12" t="s">
        <v>13</v>
      </c>
      <c r="I12" s="12" t="s">
        <v>14</v>
      </c>
      <c r="J12" s="15" t="s">
        <v>15</v>
      </c>
      <c r="L12" s="11"/>
    </row>
    <row r="13" spans="2:12" s="10" customFormat="1" ht="18" customHeight="1">
      <c r="B13" s="11"/>
      <c r="E13" s="4" t="s">
        <v>16</v>
      </c>
      <c r="I13" s="12" t="s">
        <v>17</v>
      </c>
      <c r="J13" s="4"/>
      <c r="L13" s="11"/>
    </row>
    <row r="14" spans="2:12" s="10" customFormat="1" ht="6.75" customHeight="1">
      <c r="B14" s="11"/>
      <c r="L14" s="11"/>
    </row>
    <row r="15" spans="2:12" s="10" customFormat="1" ht="12" customHeight="1">
      <c r="B15" s="11"/>
      <c r="D15" s="12" t="s">
        <v>18</v>
      </c>
      <c r="I15" s="12" t="s">
        <v>14</v>
      </c>
      <c r="J15" s="15"/>
      <c r="L15" s="11"/>
    </row>
    <row r="16" spans="2:12" s="10" customFormat="1" ht="18" customHeight="1">
      <c r="B16" s="11"/>
      <c r="E16" s="16"/>
      <c r="F16" s="16"/>
      <c r="G16" s="16"/>
      <c r="H16" s="16"/>
      <c r="I16" s="12" t="s">
        <v>17</v>
      </c>
      <c r="J16" s="4"/>
      <c r="L16" s="11"/>
    </row>
    <row r="17" spans="2:12" s="10" customFormat="1" ht="6.75" customHeight="1">
      <c r="B17" s="11"/>
      <c r="L17" s="11"/>
    </row>
    <row r="18" spans="2:12" s="10" customFormat="1" ht="12" customHeight="1">
      <c r="B18" s="11"/>
      <c r="D18" s="12" t="s">
        <v>19</v>
      </c>
      <c r="I18" s="12" t="s">
        <v>14</v>
      </c>
      <c r="J18" s="4"/>
      <c r="L18" s="11"/>
    </row>
    <row r="19" spans="2:12" s="10" customFormat="1" ht="18" customHeight="1">
      <c r="B19" s="11"/>
      <c r="E19" s="4"/>
      <c r="I19" s="12" t="s">
        <v>17</v>
      </c>
      <c r="J19" s="4"/>
      <c r="L19" s="11"/>
    </row>
    <row r="20" spans="2:12" s="10" customFormat="1" ht="6.75" customHeight="1">
      <c r="B20" s="11"/>
      <c r="L20" s="11"/>
    </row>
    <row r="21" spans="2:12" s="10" customFormat="1" ht="12" customHeight="1">
      <c r="B21" s="11"/>
      <c r="D21" s="12" t="s">
        <v>20</v>
      </c>
      <c r="I21" s="12" t="s">
        <v>14</v>
      </c>
      <c r="J21" s="15" t="s">
        <v>15</v>
      </c>
      <c r="L21" s="11"/>
    </row>
    <row r="22" spans="2:12" s="10" customFormat="1" ht="18" customHeight="1">
      <c r="B22" s="11"/>
      <c r="E22" s="4" t="s">
        <v>16</v>
      </c>
      <c r="I22" s="12" t="s">
        <v>17</v>
      </c>
      <c r="J22" s="4"/>
      <c r="L22" s="11"/>
    </row>
    <row r="23" spans="2:12" s="10" customFormat="1" ht="6.75" customHeight="1">
      <c r="B23" s="11"/>
      <c r="L23" s="11"/>
    </row>
    <row r="24" spans="2:12" s="10" customFormat="1" ht="12" customHeight="1">
      <c r="B24" s="11"/>
      <c r="D24" s="12" t="s">
        <v>21</v>
      </c>
      <c r="L24" s="11"/>
    </row>
    <row r="25" spans="2:12" s="17" customFormat="1" ht="16.5" customHeight="1">
      <c r="B25" s="18"/>
      <c r="E25" s="19"/>
      <c r="F25" s="19"/>
      <c r="G25" s="19"/>
      <c r="H25" s="19"/>
      <c r="L25" s="18"/>
    </row>
    <row r="26" spans="2:12" s="10" customFormat="1" ht="6.75" customHeight="1">
      <c r="B26" s="11"/>
      <c r="L26" s="11"/>
    </row>
    <row r="27" spans="2:12" s="10" customFormat="1" ht="6.75" customHeight="1">
      <c r="B27" s="11"/>
      <c r="D27" s="20"/>
      <c r="E27" s="20"/>
      <c r="F27" s="20"/>
      <c r="G27" s="20"/>
      <c r="H27" s="20"/>
      <c r="I27" s="20"/>
      <c r="J27" s="20"/>
      <c r="K27" s="20"/>
      <c r="L27" s="11"/>
    </row>
    <row r="28" spans="2:12" s="10" customFormat="1" ht="24.75" customHeight="1">
      <c r="B28" s="11"/>
      <c r="D28" s="21" t="s">
        <v>22</v>
      </c>
      <c r="J28" s="22">
        <f>ROUND(J84,2)</f>
        <v>0</v>
      </c>
      <c r="L28" s="11"/>
    </row>
    <row r="29" spans="2:12" s="10" customFormat="1" ht="6.75" customHeight="1">
      <c r="B29" s="11"/>
      <c r="D29" s="20"/>
      <c r="E29" s="20"/>
      <c r="F29" s="20"/>
      <c r="G29" s="20"/>
      <c r="H29" s="20"/>
      <c r="I29" s="20"/>
      <c r="J29" s="20"/>
      <c r="K29" s="20"/>
      <c r="L29" s="11"/>
    </row>
    <row r="30" spans="2:12" s="10" customFormat="1" ht="14.25" customHeight="1">
      <c r="B30" s="11"/>
      <c r="F30" s="23" t="s">
        <v>23</v>
      </c>
      <c r="I30" s="23" t="s">
        <v>24</v>
      </c>
      <c r="J30" s="23" t="s">
        <v>25</v>
      </c>
      <c r="L30" s="11"/>
    </row>
    <row r="31" spans="2:12" s="10" customFormat="1" ht="14.25" customHeight="1">
      <c r="B31" s="11"/>
      <c r="D31" s="12" t="s">
        <v>26</v>
      </c>
      <c r="E31" s="12" t="s">
        <v>27</v>
      </c>
      <c r="F31" s="24">
        <f>J28</f>
        <v>0</v>
      </c>
      <c r="I31" s="25">
        <v>0.21</v>
      </c>
      <c r="J31" s="24">
        <f>F31*0.21</f>
        <v>0</v>
      </c>
      <c r="L31" s="11"/>
    </row>
    <row r="32" spans="2:12" s="10" customFormat="1" ht="14.25" customHeight="1">
      <c r="B32" s="11"/>
      <c r="E32" s="12" t="s">
        <v>28</v>
      </c>
      <c r="F32" s="24">
        <f>ROUND((SUM(BF84:BF129)),2)</f>
        <v>0</v>
      </c>
      <c r="I32" s="25">
        <v>0.15</v>
      </c>
      <c r="J32" s="24">
        <f>ROUND(((SUM(BF84:BF129))*I32),2)</f>
        <v>0</v>
      </c>
      <c r="L32" s="11"/>
    </row>
    <row r="33" spans="2:12" s="10" customFormat="1" ht="14.25" customHeight="1" hidden="1">
      <c r="B33" s="11"/>
      <c r="E33" s="12" t="s">
        <v>29</v>
      </c>
      <c r="F33" s="24">
        <f>ROUND((SUM(BG84:BG129)),2)</f>
        <v>0</v>
      </c>
      <c r="I33" s="25">
        <v>0.21</v>
      </c>
      <c r="J33" s="24">
        <f>0</f>
        <v>0</v>
      </c>
      <c r="L33" s="11"/>
    </row>
    <row r="34" spans="2:12" s="10" customFormat="1" ht="14.25" customHeight="1" hidden="1">
      <c r="B34" s="11"/>
      <c r="E34" s="12" t="s">
        <v>30</v>
      </c>
      <c r="F34" s="24">
        <f>ROUND((SUM(BH84:BH129)),2)</f>
        <v>0</v>
      </c>
      <c r="I34" s="25">
        <v>0.15</v>
      </c>
      <c r="J34" s="24">
        <f>0</f>
        <v>0</v>
      </c>
      <c r="L34" s="11"/>
    </row>
    <row r="35" spans="2:12" s="10" customFormat="1" ht="14.25" customHeight="1" hidden="1">
      <c r="B35" s="11"/>
      <c r="E35" s="12" t="s">
        <v>31</v>
      </c>
      <c r="F35" s="24">
        <f>ROUND((SUM(BI84:BI129)),2)</f>
        <v>0</v>
      </c>
      <c r="I35" s="25">
        <v>0</v>
      </c>
      <c r="J35" s="24">
        <f>0</f>
        <v>0</v>
      </c>
      <c r="L35" s="11"/>
    </row>
    <row r="36" spans="2:12" s="10" customFormat="1" ht="6.75" customHeight="1">
      <c r="B36" s="11"/>
      <c r="L36" s="11"/>
    </row>
    <row r="37" spans="2:12" s="10" customFormat="1" ht="24.75" customHeight="1">
      <c r="B37" s="11"/>
      <c r="C37" s="26"/>
      <c r="D37" s="27" t="s">
        <v>32</v>
      </c>
      <c r="E37" s="28"/>
      <c r="F37" s="28"/>
      <c r="G37" s="29" t="s">
        <v>33</v>
      </c>
      <c r="H37" s="30" t="s">
        <v>34</v>
      </c>
      <c r="I37" s="28"/>
      <c r="J37" s="31">
        <f>SUM(J28:J35)</f>
        <v>0</v>
      </c>
      <c r="K37" s="32"/>
      <c r="L37" s="11"/>
    </row>
    <row r="38" spans="2:12" s="10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11"/>
    </row>
    <row r="42" spans="2:12" s="10" customFormat="1" ht="6.7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11"/>
    </row>
    <row r="43" spans="2:12" s="10" customFormat="1" ht="24.75" customHeight="1">
      <c r="B43" s="11"/>
      <c r="C43" s="8" t="s">
        <v>35</v>
      </c>
      <c r="L43" s="11"/>
    </row>
    <row r="44" spans="2:12" s="10" customFormat="1" ht="6.75" customHeight="1">
      <c r="B44" s="11"/>
      <c r="L44" s="11"/>
    </row>
    <row r="45" spans="2:12" s="10" customFormat="1" ht="12" customHeight="1">
      <c r="B45" s="11"/>
      <c r="C45" s="12" t="s">
        <v>6</v>
      </c>
      <c r="L45" s="11"/>
    </row>
    <row r="46" spans="2:12" s="10" customFormat="1" ht="16.5" customHeight="1">
      <c r="B46" s="11"/>
      <c r="E46" s="13" t="str">
        <f>E7</f>
        <v>Vybudování nového dětského hřiště u ZŠ a MŠ Hrádek 144</v>
      </c>
      <c r="F46" s="13"/>
      <c r="G46" s="13"/>
      <c r="H46" s="13"/>
      <c r="L46" s="11"/>
    </row>
    <row r="47" spans="2:12" s="10" customFormat="1" ht="6.75" customHeight="1">
      <c r="B47" s="11"/>
      <c r="L47" s="11"/>
    </row>
    <row r="48" spans="2:12" s="10" customFormat="1" ht="12" customHeight="1">
      <c r="B48" s="11"/>
      <c r="C48" s="12" t="s">
        <v>10</v>
      </c>
      <c r="F48" s="4" t="str">
        <f>F10</f>
        <v>ZŠ a MŠ Hrádek, Hrádek č. p. 144, 739 97</v>
      </c>
      <c r="I48" s="12" t="s">
        <v>12</v>
      </c>
      <c r="J48" s="14">
        <f>IF(J10="","",J10)</f>
        <v>44181</v>
      </c>
      <c r="L48" s="11"/>
    </row>
    <row r="49" spans="2:12" s="10" customFormat="1" ht="6.75" customHeight="1">
      <c r="B49" s="11"/>
      <c r="L49" s="11"/>
    </row>
    <row r="50" spans="2:12" s="10" customFormat="1" ht="13.5" customHeight="1">
      <c r="B50" s="11"/>
      <c r="C50" s="12" t="s">
        <v>13</v>
      </c>
      <c r="F50" s="4" t="str">
        <f>E13</f>
        <v>Obec Hrádek</v>
      </c>
      <c r="I50" s="12" t="s">
        <v>19</v>
      </c>
      <c r="J50" s="37"/>
      <c r="L50" s="11"/>
    </row>
    <row r="51" spans="2:12" s="10" customFormat="1" ht="13.5" customHeight="1">
      <c r="B51" s="11"/>
      <c r="C51" s="12" t="s">
        <v>18</v>
      </c>
      <c r="F51" s="4">
        <f>IF(E16="","",E16)</f>
      </c>
      <c r="I51" s="12" t="s">
        <v>20</v>
      </c>
      <c r="J51" s="37" t="str">
        <f>E22</f>
        <v>Obec Hrádek</v>
      </c>
      <c r="L51" s="11"/>
    </row>
    <row r="52" spans="2:12" s="10" customFormat="1" ht="9.75" customHeight="1">
      <c r="B52" s="11"/>
      <c r="L52" s="11"/>
    </row>
    <row r="53" spans="2:12" s="10" customFormat="1" ht="29.25" customHeight="1">
      <c r="B53" s="11"/>
      <c r="C53" s="38" t="s">
        <v>36</v>
      </c>
      <c r="D53" s="26"/>
      <c r="E53" s="26"/>
      <c r="F53" s="26"/>
      <c r="G53" s="26"/>
      <c r="H53" s="26"/>
      <c r="I53" s="26"/>
      <c r="J53" s="39" t="s">
        <v>37</v>
      </c>
      <c r="K53" s="26"/>
      <c r="L53" s="11"/>
    </row>
    <row r="54" spans="2:12" s="10" customFormat="1" ht="9.75" customHeight="1">
      <c r="B54" s="11"/>
      <c r="L54" s="11"/>
    </row>
    <row r="55" spans="2:47" s="10" customFormat="1" ht="22.5" customHeight="1">
      <c r="B55" s="11"/>
      <c r="C55" s="40" t="s">
        <v>38</v>
      </c>
      <c r="J55" s="22">
        <f>J84</f>
        <v>0</v>
      </c>
      <c r="L55" s="11"/>
      <c r="AU55" s="4" t="s">
        <v>39</v>
      </c>
    </row>
    <row r="56" spans="2:12" s="41" customFormat="1" ht="24.75" customHeight="1">
      <c r="B56" s="42"/>
      <c r="D56" s="43" t="s">
        <v>40</v>
      </c>
      <c r="E56" s="44"/>
      <c r="F56" s="44"/>
      <c r="G56" s="44"/>
      <c r="H56" s="44"/>
      <c r="I56" s="44"/>
      <c r="J56" s="45">
        <f>J85</f>
        <v>0</v>
      </c>
      <c r="L56" s="42"/>
    </row>
    <row r="57" spans="2:12" s="46" customFormat="1" ht="19.5" customHeight="1">
      <c r="B57" s="47"/>
      <c r="D57" s="48" t="s">
        <v>41</v>
      </c>
      <c r="E57" s="49"/>
      <c r="F57" s="49"/>
      <c r="G57" s="49"/>
      <c r="H57" s="49"/>
      <c r="I57" s="49"/>
      <c r="J57" s="50">
        <f>J86</f>
        <v>0</v>
      </c>
      <c r="L57" s="47"/>
    </row>
    <row r="58" spans="2:12" s="46" customFormat="1" ht="19.5" customHeight="1">
      <c r="B58" s="47"/>
      <c r="D58" s="48" t="s">
        <v>42</v>
      </c>
      <c r="E58" s="49"/>
      <c r="F58" s="49"/>
      <c r="G58" s="49"/>
      <c r="H58" s="49"/>
      <c r="I58" s="49"/>
      <c r="J58" s="50">
        <f>J106</f>
        <v>0</v>
      </c>
      <c r="L58" s="47"/>
    </row>
    <row r="59" spans="2:12" s="46" customFormat="1" ht="19.5" customHeight="1">
      <c r="B59" s="47"/>
      <c r="D59" s="48" t="s">
        <v>43</v>
      </c>
      <c r="E59" s="49"/>
      <c r="F59" s="49"/>
      <c r="G59" s="49"/>
      <c r="H59" s="49"/>
      <c r="I59" s="49"/>
      <c r="J59" s="50">
        <f>J109</f>
        <v>0</v>
      </c>
      <c r="L59" s="47"/>
    </row>
    <row r="60" spans="2:12" s="46" customFormat="1" ht="19.5" customHeight="1">
      <c r="B60" s="47"/>
      <c r="D60" s="48" t="s">
        <v>44</v>
      </c>
      <c r="E60" s="49"/>
      <c r="F60" s="49"/>
      <c r="G60" s="49"/>
      <c r="H60" s="49"/>
      <c r="I60" s="49"/>
      <c r="J60" s="50">
        <f>J112</f>
        <v>0</v>
      </c>
      <c r="L60" s="47"/>
    </row>
    <row r="61" spans="2:12" s="46" customFormat="1" ht="19.5" customHeight="1">
      <c r="B61" s="47"/>
      <c r="D61" s="48" t="s">
        <v>45</v>
      </c>
      <c r="E61" s="49"/>
      <c r="F61" s="49"/>
      <c r="G61" s="49"/>
      <c r="H61" s="49"/>
      <c r="I61" s="49"/>
      <c r="J61" s="50">
        <f>J119</f>
        <v>0</v>
      </c>
      <c r="L61" s="47"/>
    </row>
    <row r="62" spans="2:12" s="41" customFormat="1" ht="24.75" customHeight="1">
      <c r="B62" s="42"/>
      <c r="D62" s="43" t="s">
        <v>46</v>
      </c>
      <c r="E62" s="44"/>
      <c r="F62" s="44"/>
      <c r="G62" s="44"/>
      <c r="H62" s="44"/>
      <c r="I62" s="44"/>
      <c r="J62" s="45">
        <f>J121</f>
        <v>0</v>
      </c>
      <c r="L62" s="42"/>
    </row>
    <row r="63" spans="2:12" s="46" customFormat="1" ht="19.5" customHeight="1">
      <c r="B63" s="47"/>
      <c r="D63" s="48" t="s">
        <v>47</v>
      </c>
      <c r="E63" s="49"/>
      <c r="F63" s="49"/>
      <c r="G63" s="49"/>
      <c r="H63" s="49"/>
      <c r="I63" s="49"/>
      <c r="J63" s="50">
        <f>J122</f>
        <v>0</v>
      </c>
      <c r="L63" s="47"/>
    </row>
    <row r="64" spans="2:12" s="46" customFormat="1" ht="19.5" customHeight="1">
      <c r="B64" s="47"/>
      <c r="D64" s="48" t="s">
        <v>48</v>
      </c>
      <c r="E64" s="49"/>
      <c r="F64" s="49"/>
      <c r="G64" s="49"/>
      <c r="H64" s="49"/>
      <c r="I64" s="49"/>
      <c r="J64" s="50">
        <f>J124</f>
        <v>0</v>
      </c>
      <c r="L64" s="47"/>
    </row>
    <row r="65" spans="2:12" s="46" customFormat="1" ht="19.5" customHeight="1">
      <c r="B65" s="47"/>
      <c r="D65" s="48" t="s">
        <v>49</v>
      </c>
      <c r="E65" s="49"/>
      <c r="F65" s="49"/>
      <c r="G65" s="49"/>
      <c r="H65" s="49"/>
      <c r="I65" s="49"/>
      <c r="J65" s="50">
        <f>J126</f>
        <v>0</v>
      </c>
      <c r="L65" s="47"/>
    </row>
    <row r="66" spans="2:12" s="46" customFormat="1" ht="19.5" customHeight="1">
      <c r="B66" s="47"/>
      <c r="D66" s="48" t="s">
        <v>50</v>
      </c>
      <c r="E66" s="49"/>
      <c r="F66" s="49"/>
      <c r="G66" s="49"/>
      <c r="H66" s="49"/>
      <c r="I66" s="49"/>
      <c r="J66" s="50">
        <f>J128</f>
        <v>0</v>
      </c>
      <c r="L66" s="47"/>
    </row>
    <row r="67" spans="2:12" s="10" customFormat="1" ht="21.75" customHeight="1">
      <c r="B67" s="11"/>
      <c r="L67" s="11"/>
    </row>
    <row r="68" spans="2:12" s="10" customFormat="1" ht="6.75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11"/>
    </row>
    <row r="72" spans="2:12" s="10" customFormat="1" ht="6.75" customHeight="1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1"/>
    </row>
    <row r="73" spans="2:12" s="10" customFormat="1" ht="24.75" customHeight="1">
      <c r="B73" s="11"/>
      <c r="C73" s="8" t="s">
        <v>51</v>
      </c>
      <c r="L73" s="11"/>
    </row>
    <row r="74" spans="2:12" s="10" customFormat="1" ht="6.75" customHeight="1">
      <c r="B74" s="11"/>
      <c r="L74" s="11"/>
    </row>
    <row r="75" spans="2:12" s="10" customFormat="1" ht="12" customHeight="1">
      <c r="B75" s="11"/>
      <c r="C75" s="12" t="s">
        <v>6</v>
      </c>
      <c r="L75" s="11"/>
    </row>
    <row r="76" spans="2:12" s="10" customFormat="1" ht="16.5" customHeight="1">
      <c r="B76" s="11"/>
      <c r="E76" s="13" t="str">
        <f>E7</f>
        <v>Vybudování nového dětského hřiště u ZŠ a MŠ Hrádek 144</v>
      </c>
      <c r="F76" s="13"/>
      <c r="G76" s="13"/>
      <c r="H76" s="13"/>
      <c r="L76" s="11"/>
    </row>
    <row r="77" spans="2:12" s="10" customFormat="1" ht="6.75" customHeight="1">
      <c r="B77" s="11"/>
      <c r="L77" s="11"/>
    </row>
    <row r="78" spans="2:12" s="10" customFormat="1" ht="12" customHeight="1">
      <c r="B78" s="11"/>
      <c r="C78" s="12" t="s">
        <v>10</v>
      </c>
      <c r="F78" s="4" t="str">
        <f>F10</f>
        <v>ZŠ a MŠ Hrádek, Hrádek č. p. 144, 739 97</v>
      </c>
      <c r="I78" s="12" t="s">
        <v>12</v>
      </c>
      <c r="J78" s="14">
        <f>IF(J10="","",J10)</f>
        <v>44181</v>
      </c>
      <c r="L78" s="11"/>
    </row>
    <row r="79" spans="2:12" s="10" customFormat="1" ht="6.75" customHeight="1">
      <c r="B79" s="11"/>
      <c r="L79" s="11"/>
    </row>
    <row r="80" spans="2:12" s="10" customFormat="1" ht="13.5" customHeight="1">
      <c r="B80" s="11"/>
      <c r="C80" s="12" t="s">
        <v>13</v>
      </c>
      <c r="F80" s="4" t="str">
        <f>E13</f>
        <v>Obec Hrádek</v>
      </c>
      <c r="I80" s="12" t="s">
        <v>19</v>
      </c>
      <c r="J80" s="37"/>
      <c r="L80" s="11"/>
    </row>
    <row r="81" spans="2:12" s="10" customFormat="1" ht="13.5" customHeight="1">
      <c r="B81" s="11"/>
      <c r="C81" s="12" t="s">
        <v>18</v>
      </c>
      <c r="F81" s="4">
        <f>IF(E16="","",E16)</f>
      </c>
      <c r="I81" s="12" t="s">
        <v>20</v>
      </c>
      <c r="J81" s="37" t="str">
        <f>E22</f>
        <v>Obec Hrádek</v>
      </c>
      <c r="L81" s="11"/>
    </row>
    <row r="82" spans="2:12" s="10" customFormat="1" ht="9.75" customHeight="1">
      <c r="B82" s="11"/>
      <c r="L82" s="11"/>
    </row>
    <row r="83" spans="2:20" s="51" customFormat="1" ht="29.25" customHeight="1">
      <c r="B83" s="52"/>
      <c r="C83" s="53" t="s">
        <v>52</v>
      </c>
      <c r="D83" s="54"/>
      <c r="E83" s="54"/>
      <c r="F83" s="54" t="s">
        <v>53</v>
      </c>
      <c r="G83" s="54" t="s">
        <v>54</v>
      </c>
      <c r="H83" s="54" t="s">
        <v>55</v>
      </c>
      <c r="I83" s="54" t="s">
        <v>56</v>
      </c>
      <c r="J83" s="55" t="s">
        <v>37</v>
      </c>
      <c r="K83" s="56" t="s">
        <v>57</v>
      </c>
      <c r="L83" s="52"/>
      <c r="M83" s="57"/>
      <c r="N83" s="58" t="s">
        <v>26</v>
      </c>
      <c r="O83" s="58" t="s">
        <v>58</v>
      </c>
      <c r="P83" s="58" t="s">
        <v>59</v>
      </c>
      <c r="Q83" s="58" t="s">
        <v>60</v>
      </c>
      <c r="R83" s="58" t="s">
        <v>61</v>
      </c>
      <c r="S83" s="58" t="s">
        <v>62</v>
      </c>
      <c r="T83" s="59" t="s">
        <v>63</v>
      </c>
    </row>
    <row r="84" spans="2:63" s="10" customFormat="1" ht="22.5" customHeight="1">
      <c r="B84" s="11"/>
      <c r="C84" s="60" t="s">
        <v>64</v>
      </c>
      <c r="J84" s="61">
        <f>J85+J121</f>
        <v>0</v>
      </c>
      <c r="L84" s="11"/>
      <c r="M84" s="62"/>
      <c r="N84" s="20"/>
      <c r="O84" s="20"/>
      <c r="P84" s="63" t="e">
        <f>P85+P121</f>
        <v>#REF!</v>
      </c>
      <c r="Q84" s="20"/>
      <c r="R84" s="63" t="e">
        <f>R85+R121</f>
        <v>#REF!</v>
      </c>
      <c r="S84" s="20"/>
      <c r="T84" s="64" t="e">
        <f>T85+T121</f>
        <v>#REF!</v>
      </c>
      <c r="AT84" s="4" t="s">
        <v>65</v>
      </c>
      <c r="AU84" s="4" t="s">
        <v>39</v>
      </c>
      <c r="BK84" s="65" t="e">
        <f>BK85+BK121</f>
        <v>#REF!</v>
      </c>
    </row>
    <row r="85" spans="2:63" s="66" customFormat="1" ht="25.5" customHeight="1">
      <c r="B85" s="67"/>
      <c r="C85" s="68" t="s">
        <v>40</v>
      </c>
      <c r="D85" s="68"/>
      <c r="E85" s="68"/>
      <c r="F85" s="68"/>
      <c r="J85" s="69">
        <f>J86+J106+J109+J112+J119</f>
        <v>0</v>
      </c>
      <c r="L85" s="67"/>
      <c r="M85" s="70"/>
      <c r="N85" s="71"/>
      <c r="O85" s="71"/>
      <c r="P85" s="72" t="e">
        <f>P86+P106+#REF!+P109+P112+#REF!+P119</f>
        <v>#REF!</v>
      </c>
      <c r="Q85" s="71"/>
      <c r="R85" s="72" t="e">
        <f>R86+R106+#REF!+R109+R112+#REF!+R119</f>
        <v>#REF!</v>
      </c>
      <c r="S85" s="71"/>
      <c r="T85" s="73" t="e">
        <f>T86+T106+#REF!+T109+T112+#REF!+T119</f>
        <v>#REF!</v>
      </c>
      <c r="AR85" s="74" t="s">
        <v>66</v>
      </c>
      <c r="AT85" s="75" t="s">
        <v>65</v>
      </c>
      <c r="AU85" s="75" t="s">
        <v>67</v>
      </c>
      <c r="AY85" s="74" t="s">
        <v>68</v>
      </c>
      <c r="BK85" s="76" t="e">
        <f>BK86+BK106+#REF!+BK109+BK112+#REF!+BK119</f>
        <v>#REF!</v>
      </c>
    </row>
    <row r="86" spans="2:63" s="66" customFormat="1" ht="22.5" customHeight="1">
      <c r="B86" s="67"/>
      <c r="C86" s="77" t="s">
        <v>41</v>
      </c>
      <c r="D86" s="77"/>
      <c r="E86" s="77"/>
      <c r="F86" s="77"/>
      <c r="J86" s="78">
        <f>SUM(J87:J105)</f>
        <v>0</v>
      </c>
      <c r="L86" s="67"/>
      <c r="M86" s="70"/>
      <c r="N86" s="71"/>
      <c r="O86" s="71"/>
      <c r="P86" s="72">
        <f>SUM(P87:P105)</f>
        <v>96.98758118</v>
      </c>
      <c r="Q86" s="71"/>
      <c r="R86" s="72">
        <f>SUM(R87:R105)</f>
        <v>0.00011250000000000001</v>
      </c>
      <c r="S86" s="71"/>
      <c r="T86" s="73">
        <f>SUM(T87:T105)</f>
        <v>0</v>
      </c>
      <c r="AR86" s="74" t="s">
        <v>66</v>
      </c>
      <c r="AT86" s="75" t="s">
        <v>65</v>
      </c>
      <c r="AU86" s="75" t="s">
        <v>66</v>
      </c>
      <c r="AY86" s="74" t="s">
        <v>68</v>
      </c>
      <c r="BK86" s="76">
        <f>SUM(BK87:BK105)</f>
        <v>0</v>
      </c>
    </row>
    <row r="87" spans="2:65" s="10" customFormat="1" ht="16.5" customHeight="1">
      <c r="B87" s="79"/>
      <c r="C87" s="80" t="s">
        <v>66</v>
      </c>
      <c r="D87" s="81" t="s">
        <v>69</v>
      </c>
      <c r="E87" s="81"/>
      <c r="F87" s="81"/>
      <c r="G87" s="82" t="s">
        <v>70</v>
      </c>
      <c r="H87" s="83">
        <f>H88</f>
        <v>170</v>
      </c>
      <c r="I87" s="84">
        <v>0</v>
      </c>
      <c r="J87" s="85">
        <f>H87*I87</f>
        <v>0</v>
      </c>
      <c r="K87" s="86" t="s">
        <v>71</v>
      </c>
      <c r="L87" s="11"/>
      <c r="M87" s="87"/>
      <c r="N87" s="88" t="s">
        <v>27</v>
      </c>
      <c r="O87" s="89">
        <v>0.36800000000000005</v>
      </c>
      <c r="P87" s="89">
        <f>O87*H87</f>
        <v>62.56000000000001</v>
      </c>
      <c r="Q87" s="89">
        <v>0</v>
      </c>
      <c r="R87" s="89">
        <f>Q87*H87</f>
        <v>0</v>
      </c>
      <c r="S87" s="89">
        <v>0</v>
      </c>
      <c r="T87" s="90">
        <f>S87*H87</f>
        <v>0</v>
      </c>
      <c r="AR87" s="4" t="s">
        <v>72</v>
      </c>
      <c r="AT87" s="4" t="s">
        <v>73</v>
      </c>
      <c r="AU87" s="4" t="s">
        <v>2</v>
      </c>
      <c r="AY87" s="4" t="s">
        <v>68</v>
      </c>
      <c r="BE87" s="91">
        <f>IF(N87="základní",J87,0)</f>
        <v>0</v>
      </c>
      <c r="BF87" s="91">
        <f>IF(N87="snížená",J87,0)</f>
        <v>0</v>
      </c>
      <c r="BG87" s="91">
        <f>IF(N87="zákl. přenesená",J87,0)</f>
        <v>0</v>
      </c>
      <c r="BH87" s="91">
        <f>IF(N87="sníž. přenesená",J87,0)</f>
        <v>0</v>
      </c>
      <c r="BI87" s="91">
        <f>IF(N87="nulová",J87,0)</f>
        <v>0</v>
      </c>
      <c r="BJ87" s="4" t="s">
        <v>66</v>
      </c>
      <c r="BK87" s="91">
        <f>ROUND(I87*H87,2)</f>
        <v>0</v>
      </c>
      <c r="BL87" s="4" t="s">
        <v>72</v>
      </c>
      <c r="BM87" s="4" t="s">
        <v>74</v>
      </c>
    </row>
    <row r="88" spans="2:51" s="92" customFormat="1" ht="12.75" customHeight="1">
      <c r="B88" s="93"/>
      <c r="C88" s="94"/>
      <c r="D88" s="95" t="s">
        <v>75</v>
      </c>
      <c r="E88" s="95"/>
      <c r="F88" s="95"/>
      <c r="G88" s="94"/>
      <c r="H88" s="96">
        <v>170</v>
      </c>
      <c r="I88" s="94"/>
      <c r="J88" s="94"/>
      <c r="L88" s="93"/>
      <c r="M88" s="97"/>
      <c r="N88" s="98"/>
      <c r="O88" s="98"/>
      <c r="P88" s="98"/>
      <c r="Q88" s="98"/>
      <c r="R88" s="98"/>
      <c r="S88" s="98"/>
      <c r="T88" s="99"/>
      <c r="AT88" s="100" t="s">
        <v>76</v>
      </c>
      <c r="AU88" s="100" t="s">
        <v>2</v>
      </c>
      <c r="AV88" s="92" t="s">
        <v>2</v>
      </c>
      <c r="AW88" s="92" t="s">
        <v>77</v>
      </c>
      <c r="AX88" s="92" t="s">
        <v>67</v>
      </c>
      <c r="AY88" s="100" t="s">
        <v>68</v>
      </c>
    </row>
    <row r="89" spans="2:65" s="10" customFormat="1" ht="16.5" customHeight="1">
      <c r="B89" s="79"/>
      <c r="C89" s="80" t="s">
        <v>2</v>
      </c>
      <c r="D89" s="81" t="s">
        <v>78</v>
      </c>
      <c r="E89" s="81"/>
      <c r="F89" s="81"/>
      <c r="G89" s="82" t="s">
        <v>79</v>
      </c>
      <c r="H89" s="83">
        <f>H90</f>
        <v>2.1100800000000004</v>
      </c>
      <c r="I89" s="84">
        <v>0</v>
      </c>
      <c r="J89" s="85">
        <f>ROUND(I89*H89,2)</f>
        <v>0</v>
      </c>
      <c r="K89" s="86" t="s">
        <v>71</v>
      </c>
      <c r="L89" s="11"/>
      <c r="M89" s="87"/>
      <c r="N89" s="88" t="s">
        <v>27</v>
      </c>
      <c r="O89" s="89">
        <v>0.871</v>
      </c>
      <c r="P89" s="89">
        <f>O89*H89</f>
        <v>1.8378796800000003</v>
      </c>
      <c r="Q89" s="89">
        <v>0</v>
      </c>
      <c r="R89" s="89">
        <f>Q89*H89</f>
        <v>0</v>
      </c>
      <c r="S89" s="89">
        <v>0</v>
      </c>
      <c r="T89" s="90">
        <f>S89*H89</f>
        <v>0</v>
      </c>
      <c r="AR89" s="4" t="s">
        <v>72</v>
      </c>
      <c r="AT89" s="4" t="s">
        <v>73</v>
      </c>
      <c r="AU89" s="4" t="s">
        <v>2</v>
      </c>
      <c r="AY89" s="4" t="s">
        <v>68</v>
      </c>
      <c r="BE89" s="91">
        <f>IF(N89="základní",J89,0)</f>
        <v>0</v>
      </c>
      <c r="BF89" s="91">
        <f>IF(N89="snížená",J89,0)</f>
        <v>0</v>
      </c>
      <c r="BG89" s="91">
        <f>IF(N89="zákl. přenesená",J89,0)</f>
        <v>0</v>
      </c>
      <c r="BH89" s="91">
        <f>IF(N89="sníž. přenesená",J89,0)</f>
        <v>0</v>
      </c>
      <c r="BI89" s="91">
        <f>IF(N89="nulová",J89,0)</f>
        <v>0</v>
      </c>
      <c r="BJ89" s="4" t="s">
        <v>66</v>
      </c>
      <c r="BK89" s="91">
        <f>ROUND(I89*H89,2)</f>
        <v>0</v>
      </c>
      <c r="BL89" s="4" t="s">
        <v>72</v>
      </c>
      <c r="BM89" s="4" t="s">
        <v>80</v>
      </c>
    </row>
    <row r="90" spans="2:51" s="92" customFormat="1" ht="12.75" customHeight="1">
      <c r="B90" s="93"/>
      <c r="C90" s="94"/>
      <c r="D90" s="95" t="s">
        <v>81</v>
      </c>
      <c r="E90" s="95"/>
      <c r="F90" s="95"/>
      <c r="G90" s="94"/>
      <c r="H90" s="96">
        <f>21*3.14*0.2*0.2*0.8</f>
        <v>2.1100800000000004</v>
      </c>
      <c r="I90" s="94"/>
      <c r="J90" s="94"/>
      <c r="L90" s="93"/>
      <c r="M90" s="97"/>
      <c r="N90" s="98"/>
      <c r="O90" s="98"/>
      <c r="P90" s="98"/>
      <c r="Q90" s="98"/>
      <c r="R90" s="98"/>
      <c r="S90" s="98"/>
      <c r="T90" s="99"/>
      <c r="AT90" s="100" t="s">
        <v>76</v>
      </c>
      <c r="AU90" s="100" t="s">
        <v>2</v>
      </c>
      <c r="AV90" s="92" t="s">
        <v>2</v>
      </c>
      <c r="AW90" s="92" t="s">
        <v>77</v>
      </c>
      <c r="AX90" s="92" t="s">
        <v>67</v>
      </c>
      <c r="AY90" s="100" t="s">
        <v>68</v>
      </c>
    </row>
    <row r="91" spans="2:65" s="10" customFormat="1" ht="16.5" customHeight="1">
      <c r="B91" s="79"/>
      <c r="C91" s="80">
        <v>3</v>
      </c>
      <c r="D91" s="101" t="s">
        <v>82</v>
      </c>
      <c r="E91" s="101"/>
      <c r="F91" s="101"/>
      <c r="G91" s="82" t="s">
        <v>79</v>
      </c>
      <c r="H91" s="83">
        <f>H92</f>
        <v>0.8437499999999999</v>
      </c>
      <c r="I91" s="84">
        <v>0</v>
      </c>
      <c r="J91" s="85">
        <f>ROUND(I91*H91,2)</f>
        <v>0</v>
      </c>
      <c r="K91" s="86" t="s">
        <v>71</v>
      </c>
      <c r="L91" s="11"/>
      <c r="M91" s="87"/>
      <c r="N91" s="88" t="s">
        <v>27</v>
      </c>
      <c r="O91" s="89">
        <v>4.967</v>
      </c>
      <c r="P91" s="89">
        <f>O91*H91</f>
        <v>4.190906249999999</v>
      </c>
      <c r="Q91" s="89">
        <v>0</v>
      </c>
      <c r="R91" s="89">
        <f>Q91*H91</f>
        <v>0</v>
      </c>
      <c r="S91" s="89">
        <v>0</v>
      </c>
      <c r="T91" s="90">
        <f>S91*H91</f>
        <v>0</v>
      </c>
      <c r="AR91" s="4" t="s">
        <v>72</v>
      </c>
      <c r="AT91" s="4" t="s">
        <v>73</v>
      </c>
      <c r="AU91" s="4" t="s">
        <v>2</v>
      </c>
      <c r="AY91" s="4" t="s">
        <v>68</v>
      </c>
      <c r="BE91" s="91">
        <f>IF(N91="základní",J91,0)</f>
        <v>0</v>
      </c>
      <c r="BF91" s="91">
        <f>IF(N91="snížená",J91,0)</f>
        <v>0</v>
      </c>
      <c r="BG91" s="91">
        <f>IF(N91="zákl. přenesená",J91,0)</f>
        <v>0</v>
      </c>
      <c r="BH91" s="91">
        <f>IF(N91="sníž. přenesená",J91,0)</f>
        <v>0</v>
      </c>
      <c r="BI91" s="91">
        <f>IF(N91="nulová",J91,0)</f>
        <v>0</v>
      </c>
      <c r="BJ91" s="4" t="s">
        <v>66</v>
      </c>
      <c r="BK91" s="91">
        <f>ROUND(I91*H91,2)</f>
        <v>0</v>
      </c>
      <c r="BL91" s="4" t="s">
        <v>72</v>
      </c>
      <c r="BM91" s="4" t="s">
        <v>83</v>
      </c>
    </row>
    <row r="92" spans="2:51" s="92" customFormat="1" ht="12.75" customHeight="1">
      <c r="B92" s="93"/>
      <c r="C92" s="94"/>
      <c r="D92" s="95" t="s">
        <v>84</v>
      </c>
      <c r="E92" s="95"/>
      <c r="F92" s="95"/>
      <c r="G92" s="94"/>
      <c r="H92" s="96">
        <f>(170-165.5)*0.15*1.25</f>
        <v>0.8437499999999999</v>
      </c>
      <c r="I92" s="94"/>
      <c r="J92" s="94"/>
      <c r="L92" s="93"/>
      <c r="M92" s="97"/>
      <c r="N92" s="98"/>
      <c r="O92" s="98"/>
      <c r="P92" s="98"/>
      <c r="Q92" s="98"/>
      <c r="R92" s="98"/>
      <c r="S92" s="98"/>
      <c r="T92" s="99"/>
      <c r="AT92" s="100" t="s">
        <v>76</v>
      </c>
      <c r="AU92" s="100" t="s">
        <v>2</v>
      </c>
      <c r="AV92" s="92" t="s">
        <v>2</v>
      </c>
      <c r="AW92" s="92" t="s">
        <v>77</v>
      </c>
      <c r="AX92" s="92" t="s">
        <v>67</v>
      </c>
      <c r="AY92" s="100" t="s">
        <v>68</v>
      </c>
    </row>
    <row r="93" spans="2:65" s="10" customFormat="1" ht="16.5" customHeight="1">
      <c r="B93" s="79"/>
      <c r="C93" s="80">
        <v>4</v>
      </c>
      <c r="D93" s="81" t="s">
        <v>85</v>
      </c>
      <c r="E93" s="81"/>
      <c r="F93" s="81"/>
      <c r="G93" s="82" t="s">
        <v>79</v>
      </c>
      <c r="H93" s="83">
        <f>H94</f>
        <v>65.54375</v>
      </c>
      <c r="I93" s="84">
        <v>0</v>
      </c>
      <c r="J93" s="85">
        <f>ROUND(I93*H93,2)</f>
        <v>0</v>
      </c>
      <c r="K93" s="86" t="s">
        <v>71</v>
      </c>
      <c r="L93" s="11"/>
      <c r="M93" s="87"/>
      <c r="N93" s="88" t="s">
        <v>27</v>
      </c>
      <c r="O93" s="89">
        <v>0.083</v>
      </c>
      <c r="P93" s="89">
        <f>O93*H93</f>
        <v>5.44013125</v>
      </c>
      <c r="Q93" s="89">
        <v>0</v>
      </c>
      <c r="R93" s="89">
        <f>Q93*H93</f>
        <v>0</v>
      </c>
      <c r="S93" s="89">
        <v>0</v>
      </c>
      <c r="T93" s="90">
        <f>S93*H93</f>
        <v>0</v>
      </c>
      <c r="AR93" s="4" t="s">
        <v>72</v>
      </c>
      <c r="AT93" s="4" t="s">
        <v>73</v>
      </c>
      <c r="AU93" s="4" t="s">
        <v>2</v>
      </c>
      <c r="AY93" s="4" t="s">
        <v>68</v>
      </c>
      <c r="BE93" s="91">
        <f>IF(N93="základní",J93,0)</f>
        <v>0</v>
      </c>
      <c r="BF93" s="91">
        <f>IF(N93="snížená",J93,0)</f>
        <v>0</v>
      </c>
      <c r="BG93" s="91">
        <f>IF(N93="zákl. přenesená",J93,0)</f>
        <v>0</v>
      </c>
      <c r="BH93" s="91">
        <f>IF(N93="sníž. přenesená",J93,0)</f>
        <v>0</v>
      </c>
      <c r="BI93" s="91">
        <f>IF(N93="nulová",J93,0)</f>
        <v>0</v>
      </c>
      <c r="BJ93" s="4" t="s">
        <v>66</v>
      </c>
      <c r="BK93" s="91">
        <f>ROUND(I93*H93,2)</f>
        <v>0</v>
      </c>
      <c r="BL93" s="4" t="s">
        <v>72</v>
      </c>
      <c r="BM93" s="4" t="s">
        <v>86</v>
      </c>
    </row>
    <row r="94" spans="2:51" s="92" customFormat="1" ht="12.75" customHeight="1">
      <c r="B94" s="93"/>
      <c r="C94" s="94"/>
      <c r="D94" s="95" t="s">
        <v>87</v>
      </c>
      <c r="E94" s="95"/>
      <c r="F94" s="95"/>
      <c r="G94" s="94"/>
      <c r="H94" s="96">
        <f>((165.5*0.3+(170-165.5)*0.15+2.11)*1.25)</f>
        <v>65.54375</v>
      </c>
      <c r="I94" s="94"/>
      <c r="J94" s="94"/>
      <c r="L94" s="93"/>
      <c r="M94" s="97"/>
      <c r="N94" s="98"/>
      <c r="O94" s="98"/>
      <c r="P94" s="98"/>
      <c r="Q94" s="98"/>
      <c r="R94" s="98"/>
      <c r="S94" s="98"/>
      <c r="T94" s="99"/>
      <c r="AT94" s="100" t="s">
        <v>76</v>
      </c>
      <c r="AU94" s="100" t="s">
        <v>2</v>
      </c>
      <c r="AV94" s="92" t="s">
        <v>2</v>
      </c>
      <c r="AW94" s="92" t="s">
        <v>77</v>
      </c>
      <c r="AX94" s="92" t="s">
        <v>67</v>
      </c>
      <c r="AY94" s="100" t="s">
        <v>68</v>
      </c>
    </row>
    <row r="95" spans="2:65" s="10" customFormat="1" ht="16.5" customHeight="1">
      <c r="B95" s="79"/>
      <c r="C95" s="80">
        <v>5</v>
      </c>
      <c r="D95" s="81" t="s">
        <v>88</v>
      </c>
      <c r="E95" s="81"/>
      <c r="F95" s="81"/>
      <c r="G95" s="82" t="s">
        <v>79</v>
      </c>
      <c r="H95" s="83">
        <v>65.544</v>
      </c>
      <c r="I95" s="84">
        <v>0</v>
      </c>
      <c r="J95" s="85">
        <f>ROUND(I95*H95,2)</f>
        <v>0</v>
      </c>
      <c r="K95" s="86" t="s">
        <v>71</v>
      </c>
      <c r="L95" s="11"/>
      <c r="M95" s="87"/>
      <c r="N95" s="88" t="s">
        <v>27</v>
      </c>
      <c r="O95" s="89">
        <v>0.09700000000000002</v>
      </c>
      <c r="P95" s="89">
        <f>O95*H95</f>
        <v>6.357768000000001</v>
      </c>
      <c r="Q95" s="89">
        <v>0</v>
      </c>
      <c r="R95" s="89">
        <f>Q95*H95</f>
        <v>0</v>
      </c>
      <c r="S95" s="89">
        <v>0</v>
      </c>
      <c r="T95" s="90">
        <f>S95*H95</f>
        <v>0</v>
      </c>
      <c r="AR95" s="4" t="s">
        <v>72</v>
      </c>
      <c r="AT95" s="4" t="s">
        <v>73</v>
      </c>
      <c r="AU95" s="4" t="s">
        <v>2</v>
      </c>
      <c r="AY95" s="4" t="s">
        <v>68</v>
      </c>
      <c r="BE95" s="91">
        <f>IF(N95="základní",J95,0)</f>
        <v>0</v>
      </c>
      <c r="BF95" s="91">
        <f>IF(N95="snížená",J95,0)</f>
        <v>0</v>
      </c>
      <c r="BG95" s="91">
        <f>IF(N95="zákl. přenesená",J95,0)</f>
        <v>0</v>
      </c>
      <c r="BH95" s="91">
        <f>IF(N95="sníž. přenesená",J95,0)</f>
        <v>0</v>
      </c>
      <c r="BI95" s="91">
        <f>IF(N95="nulová",J95,0)</f>
        <v>0</v>
      </c>
      <c r="BJ95" s="4" t="s">
        <v>66</v>
      </c>
      <c r="BK95" s="91">
        <f>ROUND(I95*H95,2)</f>
        <v>0</v>
      </c>
      <c r="BL95" s="4" t="s">
        <v>72</v>
      </c>
      <c r="BM95" s="4" t="s">
        <v>89</v>
      </c>
    </row>
    <row r="96" spans="2:65" s="10" customFormat="1" ht="16.5" customHeight="1">
      <c r="B96" s="79"/>
      <c r="C96" s="80">
        <v>6</v>
      </c>
      <c r="D96" s="81" t="s">
        <v>90</v>
      </c>
      <c r="E96" s="81"/>
      <c r="F96" s="81"/>
      <c r="G96" s="82" t="s">
        <v>79</v>
      </c>
      <c r="H96" s="83">
        <v>65.544</v>
      </c>
      <c r="I96" s="84">
        <v>0</v>
      </c>
      <c r="J96" s="85">
        <f>ROUND(I96*H96,2)</f>
        <v>0</v>
      </c>
      <c r="K96" s="86" t="s">
        <v>71</v>
      </c>
      <c r="L96" s="11"/>
      <c r="M96" s="87"/>
      <c r="N96" s="88" t="s">
        <v>27</v>
      </c>
      <c r="O96" s="89">
        <v>0.009000000000000001</v>
      </c>
      <c r="P96" s="89">
        <f>O96*H96</f>
        <v>0.5898960000000001</v>
      </c>
      <c r="Q96" s="89">
        <v>0</v>
      </c>
      <c r="R96" s="89">
        <f>Q96*H96</f>
        <v>0</v>
      </c>
      <c r="S96" s="89">
        <v>0</v>
      </c>
      <c r="T96" s="90">
        <f>S96*H96</f>
        <v>0</v>
      </c>
      <c r="AR96" s="4" t="s">
        <v>72</v>
      </c>
      <c r="AT96" s="4" t="s">
        <v>73</v>
      </c>
      <c r="AU96" s="4" t="s">
        <v>2</v>
      </c>
      <c r="AY96" s="4" t="s">
        <v>68</v>
      </c>
      <c r="BE96" s="91">
        <f>IF(N96="základní",J96,0)</f>
        <v>0</v>
      </c>
      <c r="BF96" s="91">
        <f>IF(N96="snížená",J96,0)</f>
        <v>0</v>
      </c>
      <c r="BG96" s="91">
        <f>IF(N96="zákl. přenesená",J96,0)</f>
        <v>0</v>
      </c>
      <c r="BH96" s="91">
        <f>IF(N96="sníž. přenesená",J96,0)</f>
        <v>0</v>
      </c>
      <c r="BI96" s="91">
        <f>IF(N96="nulová",J96,0)</f>
        <v>0</v>
      </c>
      <c r="BJ96" s="4" t="s">
        <v>66</v>
      </c>
      <c r="BK96" s="91">
        <f>ROUND(I96*H96,2)</f>
        <v>0</v>
      </c>
      <c r="BL96" s="4" t="s">
        <v>72</v>
      </c>
      <c r="BM96" s="4" t="s">
        <v>91</v>
      </c>
    </row>
    <row r="97" spans="2:65" s="10" customFormat="1" ht="16.5" customHeight="1">
      <c r="B97" s="79"/>
      <c r="C97" s="80">
        <v>7</v>
      </c>
      <c r="D97" s="81" t="s">
        <v>92</v>
      </c>
      <c r="E97" s="81"/>
      <c r="F97" s="81"/>
      <c r="G97" s="82" t="s">
        <v>93</v>
      </c>
      <c r="H97" s="83">
        <f>H98</f>
        <v>117.97919999999999</v>
      </c>
      <c r="I97" s="84">
        <v>0</v>
      </c>
      <c r="J97" s="85">
        <f>ROUND(I97*H97,2)</f>
        <v>0</v>
      </c>
      <c r="K97" s="86" t="s">
        <v>71</v>
      </c>
      <c r="L97" s="11"/>
      <c r="M97" s="87"/>
      <c r="N97" s="88" t="s">
        <v>27</v>
      </c>
      <c r="O97" s="89">
        <v>0</v>
      </c>
      <c r="P97" s="89">
        <f>O97*H97</f>
        <v>0</v>
      </c>
      <c r="Q97" s="89">
        <v>0</v>
      </c>
      <c r="R97" s="89">
        <f>Q97*H97</f>
        <v>0</v>
      </c>
      <c r="S97" s="89">
        <v>0</v>
      </c>
      <c r="T97" s="90">
        <f>S97*H97</f>
        <v>0</v>
      </c>
      <c r="AR97" s="4" t="s">
        <v>72</v>
      </c>
      <c r="AT97" s="4" t="s">
        <v>73</v>
      </c>
      <c r="AU97" s="4" t="s">
        <v>2</v>
      </c>
      <c r="AY97" s="4" t="s">
        <v>68</v>
      </c>
      <c r="BE97" s="91">
        <f>IF(N97="základní",J97,0)</f>
        <v>0</v>
      </c>
      <c r="BF97" s="91">
        <f>IF(N97="snížená",J97,0)</f>
        <v>0</v>
      </c>
      <c r="BG97" s="91">
        <f>IF(N97="zákl. přenesená",J97,0)</f>
        <v>0</v>
      </c>
      <c r="BH97" s="91">
        <f>IF(N97="sníž. přenesená",J97,0)</f>
        <v>0</v>
      </c>
      <c r="BI97" s="91">
        <f>IF(N97="nulová",J97,0)</f>
        <v>0</v>
      </c>
      <c r="BJ97" s="4" t="s">
        <v>66</v>
      </c>
      <c r="BK97" s="91">
        <f>ROUND(I97*H97,2)</f>
        <v>0</v>
      </c>
      <c r="BL97" s="4" t="s">
        <v>72</v>
      </c>
      <c r="BM97" s="4" t="s">
        <v>94</v>
      </c>
    </row>
    <row r="98" spans="2:51" s="92" customFormat="1" ht="12.75" customHeight="1">
      <c r="B98" s="93"/>
      <c r="C98" s="94"/>
      <c r="D98" s="95" t="s">
        <v>95</v>
      </c>
      <c r="E98" s="95"/>
      <c r="F98" s="95"/>
      <c r="G98" s="94"/>
      <c r="H98" s="96">
        <f>65.544*1.8</f>
        <v>117.97919999999999</v>
      </c>
      <c r="I98" s="94"/>
      <c r="J98" s="94"/>
      <c r="L98" s="93"/>
      <c r="M98" s="97"/>
      <c r="N98" s="98"/>
      <c r="O98" s="98"/>
      <c r="P98" s="98"/>
      <c r="Q98" s="98"/>
      <c r="R98" s="98"/>
      <c r="S98" s="98"/>
      <c r="T98" s="99"/>
      <c r="AT98" s="100" t="s">
        <v>76</v>
      </c>
      <c r="AU98" s="100" t="s">
        <v>2</v>
      </c>
      <c r="AV98" s="92" t="s">
        <v>2</v>
      </c>
      <c r="AW98" s="92" t="s">
        <v>5</v>
      </c>
      <c r="AX98" s="92" t="s">
        <v>66</v>
      </c>
      <c r="AY98" s="100" t="s">
        <v>68</v>
      </c>
    </row>
    <row r="99" spans="2:65" s="10" customFormat="1" ht="16.5" customHeight="1">
      <c r="B99" s="79"/>
      <c r="C99" s="80">
        <v>8</v>
      </c>
      <c r="D99" s="81" t="s">
        <v>96</v>
      </c>
      <c r="E99" s="81"/>
      <c r="F99" s="81"/>
      <c r="G99" s="82" t="s">
        <v>70</v>
      </c>
      <c r="H99" s="83">
        <f>H100</f>
        <v>165.5</v>
      </c>
      <c r="I99" s="84">
        <v>0</v>
      </c>
      <c r="J99" s="85">
        <f>ROUND(I99*H99,2)</f>
        <v>0</v>
      </c>
      <c r="K99" s="86" t="s">
        <v>71</v>
      </c>
      <c r="L99" s="11"/>
      <c r="M99" s="87"/>
      <c r="N99" s="88" t="s">
        <v>27</v>
      </c>
      <c r="O99" s="89">
        <v>0.09</v>
      </c>
      <c r="P99" s="89">
        <f>O99*H99</f>
        <v>14.895</v>
      </c>
      <c r="Q99" s="89">
        <v>0</v>
      </c>
      <c r="R99" s="89">
        <f>Q99*H99</f>
        <v>0</v>
      </c>
      <c r="S99" s="89">
        <v>0</v>
      </c>
      <c r="T99" s="90">
        <f>S99*H99</f>
        <v>0</v>
      </c>
      <c r="AR99" s="4" t="s">
        <v>72</v>
      </c>
      <c r="AT99" s="4" t="s">
        <v>73</v>
      </c>
      <c r="AU99" s="4" t="s">
        <v>2</v>
      </c>
      <c r="AY99" s="4" t="s">
        <v>68</v>
      </c>
      <c r="BE99" s="91">
        <f>IF(N99="základní",J99,0)</f>
        <v>0</v>
      </c>
      <c r="BF99" s="91">
        <f>IF(N99="snížená",J99,0)</f>
        <v>0</v>
      </c>
      <c r="BG99" s="91">
        <f>IF(N99="zákl. přenesená",J99,0)</f>
        <v>0</v>
      </c>
      <c r="BH99" s="91">
        <f>IF(N99="sníž. přenesená",J99,0)</f>
        <v>0</v>
      </c>
      <c r="BI99" s="91">
        <f>IF(N99="nulová",J99,0)</f>
        <v>0</v>
      </c>
      <c r="BJ99" s="4" t="s">
        <v>66</v>
      </c>
      <c r="BK99" s="91">
        <f>ROUND(I99*H99,2)</f>
        <v>0</v>
      </c>
      <c r="BL99" s="4" t="s">
        <v>72</v>
      </c>
      <c r="BM99" s="4" t="s">
        <v>97</v>
      </c>
    </row>
    <row r="100" spans="2:51" s="92" customFormat="1" ht="12.75" customHeight="1">
      <c r="B100" s="93"/>
      <c r="C100" s="94"/>
      <c r="D100" s="95" t="s">
        <v>98</v>
      </c>
      <c r="E100" s="95"/>
      <c r="F100" s="95"/>
      <c r="G100" s="94"/>
      <c r="H100" s="96">
        <v>165.5</v>
      </c>
      <c r="I100" s="94"/>
      <c r="J100" s="94"/>
      <c r="L100" s="93"/>
      <c r="M100" s="97"/>
      <c r="N100" s="98"/>
      <c r="O100" s="98"/>
      <c r="P100" s="98"/>
      <c r="Q100" s="98"/>
      <c r="R100" s="98"/>
      <c r="S100" s="98"/>
      <c r="T100" s="99"/>
      <c r="AT100" s="100" t="s">
        <v>76</v>
      </c>
      <c r="AU100" s="100" t="s">
        <v>2</v>
      </c>
      <c r="AV100" s="92" t="s">
        <v>2</v>
      </c>
      <c r="AW100" s="92" t="s">
        <v>77</v>
      </c>
      <c r="AX100" s="92" t="s">
        <v>67</v>
      </c>
      <c r="AY100" s="100" t="s">
        <v>68</v>
      </c>
    </row>
    <row r="101" spans="2:65" s="10" customFormat="1" ht="16.5" customHeight="1">
      <c r="B101" s="79"/>
      <c r="C101" s="80">
        <v>9</v>
      </c>
      <c r="D101" s="81" t="s">
        <v>99</v>
      </c>
      <c r="E101" s="81"/>
      <c r="F101" s="81"/>
      <c r="G101" s="82" t="s">
        <v>70</v>
      </c>
      <c r="H101" s="83">
        <f>H102</f>
        <v>4.5</v>
      </c>
      <c r="I101" s="84">
        <v>0</v>
      </c>
      <c r="J101" s="85">
        <f>ROUND(I101*H101,2)</f>
        <v>0</v>
      </c>
      <c r="K101" s="86" t="s">
        <v>71</v>
      </c>
      <c r="L101" s="11"/>
      <c r="M101" s="87"/>
      <c r="N101" s="88" t="s">
        <v>27</v>
      </c>
      <c r="O101" s="89">
        <v>0.05800000000000001</v>
      </c>
      <c r="P101" s="89">
        <f>O101*H101</f>
        <v>0.26100000000000007</v>
      </c>
      <c r="Q101" s="89">
        <v>0</v>
      </c>
      <c r="R101" s="89">
        <f>Q101*H101</f>
        <v>0</v>
      </c>
      <c r="S101" s="89">
        <v>0</v>
      </c>
      <c r="T101" s="90">
        <f>S101*H101</f>
        <v>0</v>
      </c>
      <c r="AR101" s="4" t="s">
        <v>72</v>
      </c>
      <c r="AT101" s="4" t="s">
        <v>73</v>
      </c>
      <c r="AU101" s="4" t="s">
        <v>2</v>
      </c>
      <c r="AY101" s="4" t="s">
        <v>68</v>
      </c>
      <c r="BE101" s="91">
        <f>IF(N101="základní",J101,0)</f>
        <v>0</v>
      </c>
      <c r="BF101" s="91">
        <f>IF(N101="snížená",J101,0)</f>
        <v>0</v>
      </c>
      <c r="BG101" s="91">
        <f>IF(N101="zákl. přenesená",J101,0)</f>
        <v>0</v>
      </c>
      <c r="BH101" s="91">
        <f>IF(N101="sníž. přenesená",J101,0)</f>
        <v>0</v>
      </c>
      <c r="BI101" s="91">
        <f>IF(N101="nulová",J101,0)</f>
        <v>0</v>
      </c>
      <c r="BJ101" s="4" t="s">
        <v>66</v>
      </c>
      <c r="BK101" s="91">
        <f>ROUND(I101*H101,2)</f>
        <v>0</v>
      </c>
      <c r="BL101" s="4" t="s">
        <v>72</v>
      </c>
      <c r="BM101" s="4" t="s">
        <v>100</v>
      </c>
    </row>
    <row r="102" spans="2:65" s="10" customFormat="1" ht="16.5" customHeight="1">
      <c r="B102" s="79"/>
      <c r="C102" s="94"/>
      <c r="D102" s="95" t="s">
        <v>101</v>
      </c>
      <c r="E102" s="95"/>
      <c r="F102" s="95"/>
      <c r="G102" s="94"/>
      <c r="H102" s="96">
        <f>(170-165.5)</f>
        <v>4.5</v>
      </c>
      <c r="I102" s="94"/>
      <c r="J102" s="94"/>
      <c r="K102" s="86"/>
      <c r="L102" s="11"/>
      <c r="M102" s="87"/>
      <c r="N102" s="88"/>
      <c r="O102" s="89"/>
      <c r="P102" s="89"/>
      <c r="Q102" s="89"/>
      <c r="R102" s="89"/>
      <c r="S102" s="89"/>
      <c r="T102" s="90"/>
      <c r="AR102" s="4"/>
      <c r="AT102" s="4"/>
      <c r="AU102" s="4"/>
      <c r="AY102" s="4"/>
      <c r="BE102" s="91"/>
      <c r="BF102" s="91"/>
      <c r="BG102" s="91"/>
      <c r="BH102" s="91"/>
      <c r="BI102" s="91"/>
      <c r="BJ102" s="4"/>
      <c r="BK102" s="91"/>
      <c r="BL102" s="4"/>
      <c r="BM102" s="4"/>
    </row>
    <row r="103" spans="2:65" s="10" customFormat="1" ht="16.5" customHeight="1">
      <c r="B103" s="79"/>
      <c r="C103" s="102">
        <v>10</v>
      </c>
      <c r="D103" s="103" t="s">
        <v>102</v>
      </c>
      <c r="E103" s="103"/>
      <c r="F103" s="103"/>
      <c r="G103" s="104" t="s">
        <v>103</v>
      </c>
      <c r="H103" s="105">
        <f>H104</f>
        <v>0.1125</v>
      </c>
      <c r="I103" s="106">
        <v>0</v>
      </c>
      <c r="J103" s="107">
        <f>ROUND(I103*H103,2)</f>
        <v>0</v>
      </c>
      <c r="K103" s="108" t="s">
        <v>71</v>
      </c>
      <c r="L103" s="109"/>
      <c r="M103" s="110"/>
      <c r="N103" s="111" t="s">
        <v>27</v>
      </c>
      <c r="O103" s="89">
        <v>0</v>
      </c>
      <c r="P103" s="89">
        <f>O103*H103</f>
        <v>0</v>
      </c>
      <c r="Q103" s="89">
        <v>0.001</v>
      </c>
      <c r="R103" s="89">
        <f>Q103*H103</f>
        <v>0.00011250000000000001</v>
      </c>
      <c r="S103" s="89">
        <v>0</v>
      </c>
      <c r="T103" s="90">
        <f>S103*H103</f>
        <v>0</v>
      </c>
      <c r="AR103" s="4" t="s">
        <v>104</v>
      </c>
      <c r="AT103" s="4" t="s">
        <v>105</v>
      </c>
      <c r="AU103" s="4" t="s">
        <v>2</v>
      </c>
      <c r="AY103" s="4" t="s">
        <v>68</v>
      </c>
      <c r="BE103" s="91">
        <f>IF(N103="základní",J103,0)</f>
        <v>0</v>
      </c>
      <c r="BF103" s="91">
        <f>IF(N103="snížená",J103,0)</f>
        <v>0</v>
      </c>
      <c r="BG103" s="91">
        <f>IF(N103="zákl. přenesená",J103,0)</f>
        <v>0</v>
      </c>
      <c r="BH103" s="91">
        <f>IF(N103="sníž. přenesená",J103,0)</f>
        <v>0</v>
      </c>
      <c r="BI103" s="91">
        <f>IF(N103="nulová",J103,0)</f>
        <v>0</v>
      </c>
      <c r="BJ103" s="4" t="s">
        <v>66</v>
      </c>
      <c r="BK103" s="91">
        <f>ROUND(I103*H103,2)</f>
        <v>0</v>
      </c>
      <c r="BL103" s="4" t="s">
        <v>72</v>
      </c>
      <c r="BM103" s="4" t="s">
        <v>106</v>
      </c>
    </row>
    <row r="104" spans="2:51" s="92" customFormat="1" ht="12.75" customHeight="1">
      <c r="B104" s="93"/>
      <c r="C104" s="94"/>
      <c r="D104" s="95" t="s">
        <v>107</v>
      </c>
      <c r="E104" s="95"/>
      <c r="F104" s="95"/>
      <c r="G104" s="94"/>
      <c r="H104" s="96">
        <f>4.5*0.025</f>
        <v>0.1125</v>
      </c>
      <c r="I104" s="94"/>
      <c r="J104" s="94"/>
      <c r="L104" s="93"/>
      <c r="M104" s="97"/>
      <c r="N104" s="98"/>
      <c r="O104" s="98"/>
      <c r="P104" s="98"/>
      <c r="Q104" s="98"/>
      <c r="R104" s="98"/>
      <c r="S104" s="98"/>
      <c r="T104" s="99"/>
      <c r="AT104" s="100" t="s">
        <v>76</v>
      </c>
      <c r="AU104" s="100" t="s">
        <v>2</v>
      </c>
      <c r="AV104" s="92" t="s">
        <v>2</v>
      </c>
      <c r="AW104" s="92" t="s">
        <v>5</v>
      </c>
      <c r="AX104" s="92" t="s">
        <v>66</v>
      </c>
      <c r="AY104" s="100" t="s">
        <v>68</v>
      </c>
    </row>
    <row r="105" spans="2:65" s="10" customFormat="1" ht="16.5" customHeight="1">
      <c r="B105" s="79"/>
      <c r="C105" s="80">
        <v>11</v>
      </c>
      <c r="D105" s="81" t="s">
        <v>108</v>
      </c>
      <c r="E105" s="81"/>
      <c r="F105" s="81"/>
      <c r="G105" s="82" t="s">
        <v>70</v>
      </c>
      <c r="H105" s="83">
        <v>4.5</v>
      </c>
      <c r="I105" s="84">
        <v>0</v>
      </c>
      <c r="J105" s="85">
        <f>ROUND(I105*H105,2)</f>
        <v>0</v>
      </c>
      <c r="K105" s="86" t="s">
        <v>71</v>
      </c>
      <c r="L105" s="11"/>
      <c r="M105" s="87"/>
      <c r="N105" s="88" t="s">
        <v>27</v>
      </c>
      <c r="O105" s="89">
        <v>0.19</v>
      </c>
      <c r="P105" s="89">
        <f>O105*H105</f>
        <v>0.855</v>
      </c>
      <c r="Q105" s="89">
        <v>0</v>
      </c>
      <c r="R105" s="89">
        <f>Q105*H105</f>
        <v>0</v>
      </c>
      <c r="S105" s="89">
        <v>0</v>
      </c>
      <c r="T105" s="90">
        <f>S105*H105</f>
        <v>0</v>
      </c>
      <c r="AR105" s="4" t="s">
        <v>72</v>
      </c>
      <c r="AT105" s="4" t="s">
        <v>73</v>
      </c>
      <c r="AU105" s="4" t="s">
        <v>2</v>
      </c>
      <c r="AY105" s="4" t="s">
        <v>68</v>
      </c>
      <c r="BE105" s="91">
        <f>IF(N105="základní",J105,0)</f>
        <v>0</v>
      </c>
      <c r="BF105" s="91">
        <f>IF(N105="snížená",J105,0)</f>
        <v>0</v>
      </c>
      <c r="BG105" s="91">
        <f>IF(N105="zákl. přenesená",J105,0)</f>
        <v>0</v>
      </c>
      <c r="BH105" s="91">
        <f>IF(N105="sníž. přenesená",J105,0)</f>
        <v>0</v>
      </c>
      <c r="BI105" s="91">
        <f>IF(N105="nulová",J105,0)</f>
        <v>0</v>
      </c>
      <c r="BJ105" s="4" t="s">
        <v>66</v>
      </c>
      <c r="BK105" s="91">
        <f>ROUND(I105*H105,2)</f>
        <v>0</v>
      </c>
      <c r="BL105" s="4" t="s">
        <v>72</v>
      </c>
      <c r="BM105" s="4" t="s">
        <v>109</v>
      </c>
    </row>
    <row r="106" spans="2:63" s="66" customFormat="1" ht="22.5" customHeight="1">
      <c r="B106" s="67"/>
      <c r="C106" s="112" t="s">
        <v>42</v>
      </c>
      <c r="D106" s="112"/>
      <c r="E106" s="112"/>
      <c r="F106" s="112"/>
      <c r="G106" s="113"/>
      <c r="H106" s="113"/>
      <c r="I106" s="113"/>
      <c r="J106" s="114">
        <f>SUM(J107:J108)</f>
        <v>0</v>
      </c>
      <c r="L106" s="67"/>
      <c r="M106" s="70"/>
      <c r="N106" s="71"/>
      <c r="O106" s="71"/>
      <c r="P106" s="72">
        <f>SUM(P107:P108)</f>
        <v>0.8471971200000004</v>
      </c>
      <c r="Q106" s="71"/>
      <c r="R106" s="72">
        <f>SUM(R107:R108)</f>
        <v>3.558938737200001</v>
      </c>
      <c r="S106" s="71"/>
      <c r="T106" s="73">
        <f>SUM(T107:T108)</f>
        <v>0</v>
      </c>
      <c r="AR106" s="74" t="s">
        <v>66</v>
      </c>
      <c r="AT106" s="75" t="s">
        <v>65</v>
      </c>
      <c r="AU106" s="75" t="s">
        <v>66</v>
      </c>
      <c r="AY106" s="74" t="s">
        <v>68</v>
      </c>
      <c r="BK106" s="76">
        <f>SUM(BK107:BK108)</f>
        <v>0</v>
      </c>
    </row>
    <row r="107" spans="2:65" s="10" customFormat="1" ht="16.5" customHeight="1">
      <c r="B107" s="79"/>
      <c r="C107" s="80">
        <v>12</v>
      </c>
      <c r="D107" s="81" t="s">
        <v>110</v>
      </c>
      <c r="E107" s="81"/>
      <c r="F107" s="81"/>
      <c r="G107" s="82" t="s">
        <v>79</v>
      </c>
      <c r="H107" s="83">
        <f>H108</f>
        <v>1.4506800000000004</v>
      </c>
      <c r="I107" s="84">
        <v>0</v>
      </c>
      <c r="J107" s="85">
        <f>ROUND(I107*H107,2)</f>
        <v>0</v>
      </c>
      <c r="K107" s="86" t="s">
        <v>71</v>
      </c>
      <c r="L107" s="11"/>
      <c r="M107" s="87"/>
      <c r="N107" s="88" t="s">
        <v>27</v>
      </c>
      <c r="O107" s="89">
        <v>0.5840000000000001</v>
      </c>
      <c r="P107" s="89">
        <f>O107*H107</f>
        <v>0.8471971200000004</v>
      </c>
      <c r="Q107" s="89">
        <v>2.45329</v>
      </c>
      <c r="R107" s="89">
        <f>Q107*H107</f>
        <v>3.558938737200001</v>
      </c>
      <c r="S107" s="89">
        <v>0</v>
      </c>
      <c r="T107" s="90">
        <f>S107*H107</f>
        <v>0</v>
      </c>
      <c r="AR107" s="4" t="s">
        <v>72</v>
      </c>
      <c r="AT107" s="4" t="s">
        <v>73</v>
      </c>
      <c r="AU107" s="4" t="s">
        <v>2</v>
      </c>
      <c r="AY107" s="4" t="s">
        <v>68</v>
      </c>
      <c r="BE107" s="91">
        <f>IF(N107="základní",J107,0)</f>
        <v>0</v>
      </c>
      <c r="BF107" s="91">
        <f>IF(N107="snížená",J107,0)</f>
        <v>0</v>
      </c>
      <c r="BG107" s="91">
        <f>IF(N107="zákl. přenesená",J107,0)</f>
        <v>0</v>
      </c>
      <c r="BH107" s="91">
        <f>IF(N107="sníž. přenesená",J107,0)</f>
        <v>0</v>
      </c>
      <c r="BI107" s="91">
        <f>IF(N107="nulová",J107,0)</f>
        <v>0</v>
      </c>
      <c r="BJ107" s="4" t="s">
        <v>66</v>
      </c>
      <c r="BK107" s="91">
        <f>ROUND(I107*H107,2)</f>
        <v>0</v>
      </c>
      <c r="BL107" s="4" t="s">
        <v>72</v>
      </c>
      <c r="BM107" s="4" t="s">
        <v>111</v>
      </c>
    </row>
    <row r="108" spans="2:51" s="92" customFormat="1" ht="12.75" customHeight="1">
      <c r="B108" s="93"/>
      <c r="C108" s="94"/>
      <c r="D108" s="95" t="s">
        <v>112</v>
      </c>
      <c r="E108" s="95"/>
      <c r="F108" s="95"/>
      <c r="G108" s="94"/>
      <c r="H108" s="96">
        <f>21*3.14*0.2*0.2*0.55</f>
        <v>1.4506800000000004</v>
      </c>
      <c r="I108" s="94"/>
      <c r="J108" s="94"/>
      <c r="L108" s="93"/>
      <c r="M108" s="97"/>
      <c r="N108" s="98"/>
      <c r="O108" s="98"/>
      <c r="P108" s="98"/>
      <c r="Q108" s="98"/>
      <c r="R108" s="98"/>
      <c r="S108" s="98"/>
      <c r="T108" s="99"/>
      <c r="AT108" s="100" t="s">
        <v>76</v>
      </c>
      <c r="AU108" s="100" t="s">
        <v>2</v>
      </c>
      <c r="AV108" s="92" t="s">
        <v>2</v>
      </c>
      <c r="AW108" s="92" t="s">
        <v>77</v>
      </c>
      <c r="AX108" s="92" t="s">
        <v>67</v>
      </c>
      <c r="AY108" s="100" t="s">
        <v>68</v>
      </c>
    </row>
    <row r="109" spans="2:63" s="66" customFormat="1" ht="22.5" customHeight="1">
      <c r="B109" s="67"/>
      <c r="C109" s="112" t="s">
        <v>43</v>
      </c>
      <c r="D109" s="112"/>
      <c r="E109" s="112"/>
      <c r="F109" s="112"/>
      <c r="G109" s="113"/>
      <c r="H109" s="113"/>
      <c r="I109" s="113"/>
      <c r="J109" s="114">
        <f>SUM(J110:J111)</f>
        <v>0</v>
      </c>
      <c r="L109" s="67"/>
      <c r="M109" s="70"/>
      <c r="N109" s="71"/>
      <c r="O109" s="71"/>
      <c r="P109" s="72">
        <f>SUM(P110:P110)</f>
        <v>4.965</v>
      </c>
      <c r="Q109" s="71"/>
      <c r="R109" s="72">
        <f>SUM(R110:R110)</f>
        <v>26.79776</v>
      </c>
      <c r="S109" s="71"/>
      <c r="T109" s="73">
        <f>SUM(T110:T110)</f>
        <v>0</v>
      </c>
      <c r="AR109" s="74" t="s">
        <v>66</v>
      </c>
      <c r="AT109" s="75" t="s">
        <v>65</v>
      </c>
      <c r="AU109" s="75" t="s">
        <v>66</v>
      </c>
      <c r="AY109" s="74" t="s">
        <v>68</v>
      </c>
      <c r="BK109" s="76">
        <f>SUM(BK110:BK110)</f>
        <v>0</v>
      </c>
    </row>
    <row r="110" spans="2:65" s="10" customFormat="1" ht="16.5" customHeight="1">
      <c r="B110" s="79"/>
      <c r="C110" s="80">
        <v>13</v>
      </c>
      <c r="D110" s="81" t="s">
        <v>113</v>
      </c>
      <c r="E110" s="81"/>
      <c r="F110" s="81"/>
      <c r="G110" s="82" t="s">
        <v>70</v>
      </c>
      <c r="H110" s="83">
        <v>165.5</v>
      </c>
      <c r="I110" s="84">
        <v>0</v>
      </c>
      <c r="J110" s="85">
        <f>ROUND(I110*H110,2)</f>
        <v>0</v>
      </c>
      <c r="K110" s="86" t="s">
        <v>71</v>
      </c>
      <c r="L110" s="11"/>
      <c r="M110" s="87"/>
      <c r="N110" s="88" t="s">
        <v>27</v>
      </c>
      <c r="O110" s="89">
        <v>0.03</v>
      </c>
      <c r="P110" s="89">
        <f>O110*H110</f>
        <v>4.965</v>
      </c>
      <c r="Q110" s="89">
        <v>0.16192</v>
      </c>
      <c r="R110" s="89">
        <f>Q110*H110</f>
        <v>26.79776</v>
      </c>
      <c r="S110" s="89">
        <v>0</v>
      </c>
      <c r="T110" s="90">
        <f>S110*H110</f>
        <v>0</v>
      </c>
      <c r="AR110" s="4" t="s">
        <v>72</v>
      </c>
      <c r="AT110" s="4" t="s">
        <v>73</v>
      </c>
      <c r="AU110" s="4" t="s">
        <v>2</v>
      </c>
      <c r="AY110" s="4" t="s">
        <v>68</v>
      </c>
      <c r="BE110" s="91">
        <f>IF(N110="základní",J110,0)</f>
        <v>0</v>
      </c>
      <c r="BF110" s="91">
        <f>IF(N110="snížená",J110,0)</f>
        <v>0</v>
      </c>
      <c r="BG110" s="91">
        <f>IF(N110="zákl. přenesená",J110,0)</f>
        <v>0</v>
      </c>
      <c r="BH110" s="91">
        <f>IF(N110="sníž. přenesená",J110,0)</f>
        <v>0</v>
      </c>
      <c r="BI110" s="91">
        <f>IF(N110="nulová",J110,0)</f>
        <v>0</v>
      </c>
      <c r="BJ110" s="4" t="s">
        <v>66</v>
      </c>
      <c r="BK110" s="91">
        <f>ROUND(I110*H110,2)</f>
        <v>0</v>
      </c>
      <c r="BL110" s="4" t="s">
        <v>72</v>
      </c>
      <c r="BM110" s="4" t="s">
        <v>114</v>
      </c>
    </row>
    <row r="111" spans="2:65" s="10" customFormat="1" ht="16.5" customHeight="1">
      <c r="B111" s="79"/>
      <c r="C111" s="80">
        <v>14</v>
      </c>
      <c r="D111" s="115" t="s">
        <v>115</v>
      </c>
      <c r="E111" s="115"/>
      <c r="F111" s="115"/>
      <c r="G111" s="82" t="s">
        <v>70</v>
      </c>
      <c r="H111" s="83">
        <v>165.5</v>
      </c>
      <c r="I111" s="84">
        <v>0</v>
      </c>
      <c r="J111" s="85">
        <f>ROUND(I111*H111,2)</f>
        <v>0</v>
      </c>
      <c r="K111" s="86"/>
      <c r="L111" s="11"/>
      <c r="M111" s="87"/>
      <c r="N111" s="88"/>
      <c r="O111" s="89"/>
      <c r="P111" s="89"/>
      <c r="Q111" s="89"/>
      <c r="R111" s="89"/>
      <c r="S111" s="89"/>
      <c r="T111" s="90"/>
      <c r="AR111" s="4"/>
      <c r="AT111" s="4"/>
      <c r="AU111" s="4"/>
      <c r="AY111" s="4"/>
      <c r="BE111" s="91"/>
      <c r="BF111" s="91"/>
      <c r="BG111" s="91"/>
      <c r="BH111" s="91"/>
      <c r="BI111" s="91"/>
      <c r="BJ111" s="4"/>
      <c r="BK111" s="91"/>
      <c r="BL111" s="4"/>
      <c r="BM111" s="4"/>
    </row>
    <row r="112" spans="2:63" s="66" customFormat="1" ht="22.5" customHeight="1">
      <c r="B112" s="67"/>
      <c r="C112" s="112" t="s">
        <v>44</v>
      </c>
      <c r="D112" s="112"/>
      <c r="E112" s="112"/>
      <c r="F112" s="112"/>
      <c r="G112" s="113"/>
      <c r="H112" s="113"/>
      <c r="I112" s="113"/>
      <c r="J112" s="114">
        <f>SUM(J113:J118)</f>
        <v>0</v>
      </c>
      <c r="L112" s="67"/>
      <c r="M112" s="70"/>
      <c r="N112" s="71"/>
      <c r="O112" s="71"/>
      <c r="P112" s="72">
        <f>SUM(P113:P118)</f>
        <v>11.5174206</v>
      </c>
      <c r="Q112" s="71"/>
      <c r="R112" s="72">
        <f>SUM(R113:R118)</f>
        <v>10.906051262</v>
      </c>
      <c r="S112" s="71"/>
      <c r="T112" s="73">
        <f>SUM(T113:T118)</f>
        <v>0</v>
      </c>
      <c r="AR112" s="74" t="s">
        <v>66</v>
      </c>
      <c r="AT112" s="75" t="s">
        <v>65</v>
      </c>
      <c r="AU112" s="75" t="s">
        <v>66</v>
      </c>
      <c r="AY112" s="74" t="s">
        <v>68</v>
      </c>
      <c r="BK112" s="76">
        <f>SUM(BK113:BK118)</f>
        <v>0</v>
      </c>
    </row>
    <row r="113" spans="2:65" s="10" customFormat="1" ht="16.5" customHeight="1">
      <c r="B113" s="79"/>
      <c r="C113" s="80">
        <v>15</v>
      </c>
      <c r="D113" s="81" t="s">
        <v>116</v>
      </c>
      <c r="E113" s="81"/>
      <c r="F113" s="81"/>
      <c r="G113" s="82" t="s">
        <v>117</v>
      </c>
      <c r="H113" s="83">
        <v>36.22</v>
      </c>
      <c r="I113" s="84">
        <v>0</v>
      </c>
      <c r="J113" s="85">
        <f>ROUND(I113*H113,2)</f>
        <v>0</v>
      </c>
      <c r="K113" s="86" t="s">
        <v>71</v>
      </c>
      <c r="L113" s="11"/>
      <c r="M113" s="87"/>
      <c r="N113" s="88" t="s">
        <v>27</v>
      </c>
      <c r="O113" s="89">
        <v>0.216</v>
      </c>
      <c r="P113" s="89">
        <f>O113*H113</f>
        <v>7.823519999999999</v>
      </c>
      <c r="Q113" s="89">
        <v>0.1295</v>
      </c>
      <c r="R113" s="89">
        <f>Q113*H113</f>
        <v>4.69049</v>
      </c>
      <c r="S113" s="89">
        <v>0</v>
      </c>
      <c r="T113" s="90">
        <f>S113*H113</f>
        <v>0</v>
      </c>
      <c r="AR113" s="4" t="s">
        <v>72</v>
      </c>
      <c r="AT113" s="4" t="s">
        <v>73</v>
      </c>
      <c r="AU113" s="4" t="s">
        <v>2</v>
      </c>
      <c r="AY113" s="4" t="s">
        <v>68</v>
      </c>
      <c r="BE113" s="91">
        <f>IF(N113="základní",J113,0)</f>
        <v>0</v>
      </c>
      <c r="BF113" s="91">
        <f>IF(N113="snížená",J113,0)</f>
        <v>0</v>
      </c>
      <c r="BG113" s="91">
        <f>IF(N113="zákl. přenesená",J113,0)</f>
        <v>0</v>
      </c>
      <c r="BH113" s="91">
        <f>IF(N113="sníž. přenesená",J113,0)</f>
        <v>0</v>
      </c>
      <c r="BI113" s="91">
        <f>IF(N113="nulová",J113,0)</f>
        <v>0</v>
      </c>
      <c r="BJ113" s="4" t="s">
        <v>66</v>
      </c>
      <c r="BK113" s="91">
        <f>ROUND(I113*H113,2)</f>
        <v>0</v>
      </c>
      <c r="BL113" s="4" t="s">
        <v>72</v>
      </c>
      <c r="BM113" s="4" t="s">
        <v>118</v>
      </c>
    </row>
    <row r="114" spans="2:65" s="10" customFormat="1" ht="16.5" customHeight="1">
      <c r="B114" s="79"/>
      <c r="C114" s="102">
        <v>16</v>
      </c>
      <c r="D114" s="103" t="s">
        <v>119</v>
      </c>
      <c r="E114" s="103"/>
      <c r="F114" s="103"/>
      <c r="G114" s="104" t="s">
        <v>117</v>
      </c>
      <c r="H114" s="105">
        <v>36.22</v>
      </c>
      <c r="I114" s="106">
        <v>0</v>
      </c>
      <c r="J114" s="107">
        <f>ROUND(I114*H114,2)</f>
        <v>0</v>
      </c>
      <c r="K114" s="108" t="s">
        <v>71</v>
      </c>
      <c r="L114" s="109"/>
      <c r="M114" s="110"/>
      <c r="N114" s="111" t="s">
        <v>27</v>
      </c>
      <c r="O114" s="89">
        <v>0</v>
      </c>
      <c r="P114" s="89">
        <f>O114*H114</f>
        <v>0</v>
      </c>
      <c r="Q114" s="89">
        <v>0.024</v>
      </c>
      <c r="R114" s="89">
        <f>Q114*H114</f>
        <v>0.8692799999999999</v>
      </c>
      <c r="S114" s="89">
        <v>0</v>
      </c>
      <c r="T114" s="90">
        <f>S114*H114</f>
        <v>0</v>
      </c>
      <c r="AR114" s="4" t="s">
        <v>104</v>
      </c>
      <c r="AT114" s="4" t="s">
        <v>105</v>
      </c>
      <c r="AU114" s="4" t="s">
        <v>2</v>
      </c>
      <c r="AY114" s="4" t="s">
        <v>68</v>
      </c>
      <c r="BE114" s="91">
        <f>IF(N114="základní",J114,0)</f>
        <v>0</v>
      </c>
      <c r="BF114" s="91">
        <f>IF(N114="snížená",J114,0)</f>
        <v>0</v>
      </c>
      <c r="BG114" s="91">
        <f>IF(N114="zákl. přenesená",J114,0)</f>
        <v>0</v>
      </c>
      <c r="BH114" s="91">
        <f>IF(N114="sníž. přenesená",J114,0)</f>
        <v>0</v>
      </c>
      <c r="BI114" s="91">
        <f>IF(N114="nulová",J114,0)</f>
        <v>0</v>
      </c>
      <c r="BJ114" s="4" t="s">
        <v>66</v>
      </c>
      <c r="BK114" s="91">
        <f>ROUND(I114*H114,2)</f>
        <v>0</v>
      </c>
      <c r="BL114" s="4" t="s">
        <v>72</v>
      </c>
      <c r="BM114" s="4" t="s">
        <v>120</v>
      </c>
    </row>
    <row r="115" spans="2:65" s="10" customFormat="1" ht="16.5" customHeight="1">
      <c r="B115" s="79"/>
      <c r="C115" s="80">
        <v>17</v>
      </c>
      <c r="D115" s="81" t="s">
        <v>121</v>
      </c>
      <c r="E115" s="81"/>
      <c r="F115" s="81"/>
      <c r="G115" s="82" t="s">
        <v>79</v>
      </c>
      <c r="H115" s="83">
        <f>H116</f>
        <v>2.3543000000000003</v>
      </c>
      <c r="I115" s="84">
        <v>0</v>
      </c>
      <c r="J115" s="85">
        <f>ROUND(I115*H115,2)</f>
        <v>0</v>
      </c>
      <c r="K115" s="86" t="s">
        <v>71</v>
      </c>
      <c r="L115" s="11"/>
      <c r="M115" s="87"/>
      <c r="N115" s="88" t="s">
        <v>27</v>
      </c>
      <c r="O115" s="89">
        <v>1.442</v>
      </c>
      <c r="P115" s="89">
        <f>O115*H115</f>
        <v>3.3949006</v>
      </c>
      <c r="Q115" s="89">
        <v>2.25634</v>
      </c>
      <c r="R115" s="89">
        <f>Q115*H115</f>
        <v>5.3121012620000005</v>
      </c>
      <c r="S115" s="89">
        <v>0</v>
      </c>
      <c r="T115" s="90">
        <f>S115*H115</f>
        <v>0</v>
      </c>
      <c r="AR115" s="4" t="s">
        <v>72</v>
      </c>
      <c r="AT115" s="4" t="s">
        <v>73</v>
      </c>
      <c r="AU115" s="4" t="s">
        <v>2</v>
      </c>
      <c r="AY115" s="4" t="s">
        <v>68</v>
      </c>
      <c r="BE115" s="91">
        <f>IF(N115="základní",J115,0)</f>
        <v>0</v>
      </c>
      <c r="BF115" s="91">
        <f>IF(N115="snížená",J115,0)</f>
        <v>0</v>
      </c>
      <c r="BG115" s="91">
        <f>IF(N115="zákl. přenesená",J115,0)</f>
        <v>0</v>
      </c>
      <c r="BH115" s="91">
        <f>IF(N115="sníž. přenesená",J115,0)</f>
        <v>0</v>
      </c>
      <c r="BI115" s="91">
        <f>IF(N115="nulová",J115,0)</f>
        <v>0</v>
      </c>
      <c r="BJ115" s="4" t="s">
        <v>66</v>
      </c>
      <c r="BK115" s="91">
        <f>ROUND(I115*H115,2)</f>
        <v>0</v>
      </c>
      <c r="BL115" s="4" t="s">
        <v>72</v>
      </c>
      <c r="BM115" s="4" t="s">
        <v>122</v>
      </c>
    </row>
    <row r="116" spans="2:51" s="92" customFormat="1" ht="12.75" customHeight="1">
      <c r="B116" s="93"/>
      <c r="C116" s="94"/>
      <c r="D116" s="95" t="s">
        <v>123</v>
      </c>
      <c r="E116" s="95"/>
      <c r="F116" s="95"/>
      <c r="G116" s="94"/>
      <c r="H116" s="96">
        <f>36.22*0.45*0.1+36.22*0.2*0.1</f>
        <v>2.3543000000000003</v>
      </c>
      <c r="I116" s="94"/>
      <c r="J116" s="94"/>
      <c r="L116" s="93"/>
      <c r="M116" s="97"/>
      <c r="N116" s="98"/>
      <c r="O116" s="98"/>
      <c r="P116" s="98"/>
      <c r="Q116" s="98"/>
      <c r="R116" s="98"/>
      <c r="S116" s="98"/>
      <c r="T116" s="99"/>
      <c r="AT116" s="100" t="s">
        <v>76</v>
      </c>
      <c r="AU116" s="100" t="s">
        <v>2</v>
      </c>
      <c r="AV116" s="92" t="s">
        <v>2</v>
      </c>
      <c r="AW116" s="92" t="s">
        <v>77</v>
      </c>
      <c r="AX116" s="92" t="s">
        <v>67</v>
      </c>
      <c r="AY116" s="100" t="s">
        <v>68</v>
      </c>
    </row>
    <row r="117" spans="2:65" s="10" customFormat="1" ht="16.5" customHeight="1">
      <c r="B117" s="79"/>
      <c r="C117" s="80">
        <v>18</v>
      </c>
      <c r="D117" s="81" t="s">
        <v>124</v>
      </c>
      <c r="E117" s="81"/>
      <c r="F117" s="81"/>
      <c r="G117" s="82" t="s">
        <v>125</v>
      </c>
      <c r="H117" s="83">
        <v>1</v>
      </c>
      <c r="I117" s="84">
        <v>0</v>
      </c>
      <c r="J117" s="85">
        <f>ROUND(I117*H117,2)</f>
        <v>0</v>
      </c>
      <c r="K117" s="86"/>
      <c r="L117" s="11"/>
      <c r="M117" s="87"/>
      <c r="N117" s="88" t="s">
        <v>27</v>
      </c>
      <c r="O117" s="89">
        <v>0.29900000000000004</v>
      </c>
      <c r="P117" s="89">
        <f>O117*H117</f>
        <v>0.29900000000000004</v>
      </c>
      <c r="Q117" s="89">
        <v>0.03418</v>
      </c>
      <c r="R117" s="89">
        <f>Q117*H117</f>
        <v>0.03418</v>
      </c>
      <c r="S117" s="89">
        <v>0</v>
      </c>
      <c r="T117" s="90">
        <f>S117*H117</f>
        <v>0</v>
      </c>
      <c r="AR117" s="4" t="s">
        <v>72</v>
      </c>
      <c r="AT117" s="4" t="s">
        <v>73</v>
      </c>
      <c r="AU117" s="4" t="s">
        <v>2</v>
      </c>
      <c r="AY117" s="4" t="s">
        <v>68</v>
      </c>
      <c r="BE117" s="91">
        <f>IF(N117="základní",J117,0)</f>
        <v>0</v>
      </c>
      <c r="BF117" s="91">
        <f>IF(N117="snížená",J117,0)</f>
        <v>0</v>
      </c>
      <c r="BG117" s="91">
        <f>IF(N117="zákl. přenesená",J117,0)</f>
        <v>0</v>
      </c>
      <c r="BH117" s="91">
        <f>IF(N117="sníž. přenesená",J117,0)</f>
        <v>0</v>
      </c>
      <c r="BI117" s="91">
        <f>IF(N117="nulová",J117,0)</f>
        <v>0</v>
      </c>
      <c r="BJ117" s="4" t="s">
        <v>66</v>
      </c>
      <c r="BK117" s="91">
        <f>ROUND(I117*H117,2)</f>
        <v>0</v>
      </c>
      <c r="BL117" s="4" t="s">
        <v>72</v>
      </c>
      <c r="BM117" s="4" t="s">
        <v>126</v>
      </c>
    </row>
    <row r="118" spans="2:65" s="10" customFormat="1" ht="16.5" customHeight="1">
      <c r="B118" s="79"/>
      <c r="C118" s="102">
        <v>19</v>
      </c>
      <c r="D118" s="103" t="s">
        <v>127</v>
      </c>
      <c r="E118" s="103"/>
      <c r="F118" s="103"/>
      <c r="G118" s="104" t="s">
        <v>125</v>
      </c>
      <c r="H118" s="105">
        <v>1</v>
      </c>
      <c r="I118" s="106">
        <v>0</v>
      </c>
      <c r="J118" s="107">
        <f>ROUND(I118*H118,2)</f>
        <v>0</v>
      </c>
      <c r="K118" s="108"/>
      <c r="L118" s="109"/>
      <c r="M118" s="110"/>
      <c r="N118" s="111" t="s">
        <v>27</v>
      </c>
      <c r="O118" s="89">
        <v>0</v>
      </c>
      <c r="P118" s="89">
        <f>O118*H118</f>
        <v>0</v>
      </c>
      <c r="Q118" s="89">
        <v>0</v>
      </c>
      <c r="R118" s="89">
        <f>Q118*H118</f>
        <v>0</v>
      </c>
      <c r="S118" s="89">
        <v>0</v>
      </c>
      <c r="T118" s="90">
        <f>S118*H118</f>
        <v>0</v>
      </c>
      <c r="AR118" s="4" t="s">
        <v>104</v>
      </c>
      <c r="AT118" s="4" t="s">
        <v>105</v>
      </c>
      <c r="AU118" s="4" t="s">
        <v>2</v>
      </c>
      <c r="AY118" s="4" t="s">
        <v>68</v>
      </c>
      <c r="BE118" s="91">
        <f>IF(N118="základní",J118,0)</f>
        <v>0</v>
      </c>
      <c r="BF118" s="91">
        <f>IF(N118="snížená",J118,0)</f>
        <v>0</v>
      </c>
      <c r="BG118" s="91">
        <f>IF(N118="zákl. přenesená",J118,0)</f>
        <v>0</v>
      </c>
      <c r="BH118" s="91">
        <f>IF(N118="sníž. přenesená",J118,0)</f>
        <v>0</v>
      </c>
      <c r="BI118" s="91">
        <f>IF(N118="nulová",J118,0)</f>
        <v>0</v>
      </c>
      <c r="BJ118" s="4" t="s">
        <v>66</v>
      </c>
      <c r="BK118" s="91">
        <f>ROUND(I118*H118,2)</f>
        <v>0</v>
      </c>
      <c r="BL118" s="4" t="s">
        <v>72</v>
      </c>
      <c r="BM118" s="4" t="s">
        <v>128</v>
      </c>
    </row>
    <row r="119" spans="2:63" s="66" customFormat="1" ht="22.5" customHeight="1">
      <c r="B119" s="67"/>
      <c r="C119" s="112" t="s">
        <v>45</v>
      </c>
      <c r="D119" s="112"/>
      <c r="E119" s="112"/>
      <c r="F119" s="112"/>
      <c r="G119" s="113"/>
      <c r="H119" s="113"/>
      <c r="I119" s="113"/>
      <c r="J119" s="114">
        <f>SUM(J120)</f>
        <v>0</v>
      </c>
      <c r="L119" s="67"/>
      <c r="M119" s="70"/>
      <c r="N119" s="71"/>
      <c r="O119" s="71"/>
      <c r="P119" s="72">
        <f>P120</f>
        <v>0.397</v>
      </c>
      <c r="Q119" s="71"/>
      <c r="R119" s="72">
        <f>R120</f>
        <v>0</v>
      </c>
      <c r="S119" s="71"/>
      <c r="T119" s="73">
        <f>T120</f>
        <v>0</v>
      </c>
      <c r="AR119" s="74" t="s">
        <v>66</v>
      </c>
      <c r="AT119" s="75" t="s">
        <v>65</v>
      </c>
      <c r="AU119" s="75" t="s">
        <v>66</v>
      </c>
      <c r="AY119" s="74" t="s">
        <v>68</v>
      </c>
      <c r="BK119" s="76">
        <f>BK120</f>
        <v>0</v>
      </c>
    </row>
    <row r="120" spans="2:65" s="10" customFormat="1" ht="16.5" customHeight="1">
      <c r="B120" s="79"/>
      <c r="C120" s="80">
        <v>26</v>
      </c>
      <c r="D120" s="81" t="s">
        <v>129</v>
      </c>
      <c r="E120" s="81"/>
      <c r="F120" s="81"/>
      <c r="G120" s="82" t="s">
        <v>130</v>
      </c>
      <c r="H120" s="83">
        <v>1</v>
      </c>
      <c r="I120" s="84">
        <v>0</v>
      </c>
      <c r="J120" s="85">
        <f>ROUND(I120*H120,2)</f>
        <v>0</v>
      </c>
      <c r="K120" s="86" t="s">
        <v>71</v>
      </c>
      <c r="L120" s="11"/>
      <c r="M120" s="87"/>
      <c r="N120" s="88" t="s">
        <v>27</v>
      </c>
      <c r="O120" s="89">
        <v>0.397</v>
      </c>
      <c r="P120" s="89">
        <f>O120*H120</f>
        <v>0.397</v>
      </c>
      <c r="Q120" s="89">
        <v>0</v>
      </c>
      <c r="R120" s="89">
        <f>Q120*H120</f>
        <v>0</v>
      </c>
      <c r="S120" s="89">
        <v>0</v>
      </c>
      <c r="T120" s="90">
        <f>S120*H120</f>
        <v>0</v>
      </c>
      <c r="AR120" s="4" t="s">
        <v>72</v>
      </c>
      <c r="AT120" s="4" t="s">
        <v>73</v>
      </c>
      <c r="AU120" s="4" t="s">
        <v>2</v>
      </c>
      <c r="AY120" s="4" t="s">
        <v>68</v>
      </c>
      <c r="BE120" s="91">
        <f>IF(N120="základní",J120,0)</f>
        <v>0</v>
      </c>
      <c r="BF120" s="91">
        <f>IF(N120="snížená",J120,0)</f>
        <v>0</v>
      </c>
      <c r="BG120" s="91">
        <f>IF(N120="zákl. přenesená",J120,0)</f>
        <v>0</v>
      </c>
      <c r="BH120" s="91">
        <f>IF(N120="sníž. přenesená",J120,0)</f>
        <v>0</v>
      </c>
      <c r="BI120" s="91">
        <f>IF(N120="nulová",J120,0)</f>
        <v>0</v>
      </c>
      <c r="BJ120" s="4" t="s">
        <v>66</v>
      </c>
      <c r="BK120" s="91">
        <f>ROUND(I120*H120,2)</f>
        <v>0</v>
      </c>
      <c r="BL120" s="4" t="s">
        <v>72</v>
      </c>
      <c r="BM120" s="4" t="s">
        <v>131</v>
      </c>
    </row>
    <row r="121" spans="2:63" s="66" customFormat="1" ht="25.5" customHeight="1">
      <c r="B121" s="67"/>
      <c r="C121" s="116" t="s">
        <v>46</v>
      </c>
      <c r="D121" s="116"/>
      <c r="E121" s="116"/>
      <c r="F121" s="116"/>
      <c r="G121" s="113"/>
      <c r="H121" s="113"/>
      <c r="I121" s="113"/>
      <c r="J121" s="117">
        <f>J122+J124+J126+J128</f>
        <v>0</v>
      </c>
      <c r="L121" s="67"/>
      <c r="M121" s="70"/>
      <c r="N121" s="71"/>
      <c r="O121" s="71"/>
      <c r="P121" s="72">
        <f>P122</f>
        <v>0</v>
      </c>
      <c r="Q121" s="71"/>
      <c r="R121" s="72">
        <f>R122</f>
        <v>0</v>
      </c>
      <c r="S121" s="71"/>
      <c r="T121" s="73">
        <f>T122</f>
        <v>0</v>
      </c>
      <c r="AR121" s="74" t="s">
        <v>132</v>
      </c>
      <c r="AT121" s="75" t="s">
        <v>65</v>
      </c>
      <c r="AU121" s="75" t="s">
        <v>67</v>
      </c>
      <c r="AY121" s="74" t="s">
        <v>68</v>
      </c>
      <c r="BK121" s="76">
        <f>BK122</f>
        <v>0</v>
      </c>
    </row>
    <row r="122" spans="2:63" s="66" customFormat="1" ht="22.5" customHeight="1">
      <c r="B122" s="67"/>
      <c r="C122" s="112" t="s">
        <v>47</v>
      </c>
      <c r="D122" s="112"/>
      <c r="E122" s="112"/>
      <c r="F122" s="112"/>
      <c r="G122" s="113"/>
      <c r="H122" s="113"/>
      <c r="I122" s="113"/>
      <c r="J122" s="114">
        <f>J123</f>
        <v>0</v>
      </c>
      <c r="L122" s="67"/>
      <c r="M122" s="70"/>
      <c r="N122" s="71"/>
      <c r="O122" s="71"/>
      <c r="P122" s="72">
        <f>P129</f>
        <v>0</v>
      </c>
      <c r="Q122" s="71"/>
      <c r="R122" s="72">
        <f>R129</f>
        <v>0</v>
      </c>
      <c r="S122" s="71"/>
      <c r="T122" s="73">
        <f>T129</f>
        <v>0</v>
      </c>
      <c r="AR122" s="74" t="s">
        <v>132</v>
      </c>
      <c r="AT122" s="75" t="s">
        <v>65</v>
      </c>
      <c r="AU122" s="75" t="s">
        <v>66</v>
      </c>
      <c r="AY122" s="74" t="s">
        <v>68</v>
      </c>
      <c r="BK122" s="76">
        <f>BK129</f>
        <v>0</v>
      </c>
    </row>
    <row r="123" spans="2:63" s="66" customFormat="1" ht="16.5" customHeight="1">
      <c r="B123" s="67"/>
      <c r="C123" s="80">
        <v>27</v>
      </c>
      <c r="D123" s="81" t="s">
        <v>133</v>
      </c>
      <c r="E123" s="81"/>
      <c r="F123" s="81"/>
      <c r="G123" s="82" t="s">
        <v>130</v>
      </c>
      <c r="H123" s="83">
        <v>1</v>
      </c>
      <c r="I123" s="84">
        <v>0</v>
      </c>
      <c r="J123" s="85">
        <f>ROUND(I123*H123,2)</f>
        <v>0</v>
      </c>
      <c r="L123" s="67"/>
      <c r="M123" s="70"/>
      <c r="N123" s="71"/>
      <c r="O123" s="71"/>
      <c r="P123" s="72"/>
      <c r="Q123" s="71"/>
      <c r="R123" s="72"/>
      <c r="S123" s="71"/>
      <c r="T123" s="73"/>
      <c r="AR123" s="74"/>
      <c r="AT123" s="75"/>
      <c r="AU123" s="75"/>
      <c r="AY123" s="74"/>
      <c r="BK123" s="76"/>
    </row>
    <row r="124" spans="2:63" s="66" customFormat="1" ht="22.5" customHeight="1">
      <c r="B124" s="67"/>
      <c r="C124" s="112" t="s">
        <v>48</v>
      </c>
      <c r="D124" s="112"/>
      <c r="E124" s="112"/>
      <c r="F124" s="112"/>
      <c r="G124" s="113"/>
      <c r="H124" s="113"/>
      <c r="I124" s="113"/>
      <c r="J124" s="114">
        <f>J125</f>
        <v>0</v>
      </c>
      <c r="L124" s="67"/>
      <c r="M124" s="70"/>
      <c r="N124" s="71"/>
      <c r="O124" s="71"/>
      <c r="P124" s="72"/>
      <c r="Q124" s="71"/>
      <c r="R124" s="72"/>
      <c r="S124" s="71"/>
      <c r="T124" s="73"/>
      <c r="AR124" s="74"/>
      <c r="AT124" s="75"/>
      <c r="AU124" s="75"/>
      <c r="AY124" s="74"/>
      <c r="BK124" s="76"/>
    </row>
    <row r="125" spans="2:63" s="66" customFormat="1" ht="16.5" customHeight="1">
      <c r="B125" s="67"/>
      <c r="C125" s="80">
        <v>28</v>
      </c>
      <c r="D125" s="81" t="s">
        <v>48</v>
      </c>
      <c r="E125" s="81"/>
      <c r="F125" s="81"/>
      <c r="G125" s="82" t="s">
        <v>130</v>
      </c>
      <c r="H125" s="83">
        <v>1</v>
      </c>
      <c r="I125" s="84">
        <v>0</v>
      </c>
      <c r="J125" s="85">
        <f>ROUND(I125*H125,2)</f>
        <v>0</v>
      </c>
      <c r="L125" s="67"/>
      <c r="M125" s="70"/>
      <c r="N125" s="71"/>
      <c r="O125" s="71"/>
      <c r="P125" s="72"/>
      <c r="Q125" s="71"/>
      <c r="R125" s="72"/>
      <c r="S125" s="71"/>
      <c r="T125" s="73"/>
      <c r="AR125" s="74"/>
      <c r="AT125" s="75"/>
      <c r="AU125" s="75"/>
      <c r="AY125" s="74"/>
      <c r="BK125" s="76"/>
    </row>
    <row r="126" spans="2:63" s="66" customFormat="1" ht="22.5" customHeight="1">
      <c r="B126" s="67"/>
      <c r="C126" s="112" t="s">
        <v>49</v>
      </c>
      <c r="D126" s="112"/>
      <c r="E126" s="112"/>
      <c r="F126" s="112"/>
      <c r="G126" s="113"/>
      <c r="H126" s="113"/>
      <c r="I126" s="113"/>
      <c r="J126" s="114">
        <f>J127</f>
        <v>0</v>
      </c>
      <c r="L126" s="67"/>
      <c r="M126" s="70"/>
      <c r="N126" s="71"/>
      <c r="O126" s="71"/>
      <c r="P126" s="72"/>
      <c r="Q126" s="71"/>
      <c r="R126" s="72"/>
      <c r="S126" s="71"/>
      <c r="T126" s="73"/>
      <c r="AR126" s="74"/>
      <c r="AT126" s="75"/>
      <c r="AU126" s="75"/>
      <c r="AY126" s="74"/>
      <c r="BK126" s="76"/>
    </row>
    <row r="127" spans="2:63" s="66" customFormat="1" ht="16.5" customHeight="1">
      <c r="B127" s="67"/>
      <c r="C127" s="80">
        <v>29</v>
      </c>
      <c r="D127" s="81" t="s">
        <v>134</v>
      </c>
      <c r="E127" s="81"/>
      <c r="F127" s="81"/>
      <c r="G127" s="82" t="s">
        <v>130</v>
      </c>
      <c r="H127" s="83">
        <v>1</v>
      </c>
      <c r="I127" s="84">
        <v>0</v>
      </c>
      <c r="J127" s="85">
        <f>ROUND(I127*H127,2)</f>
        <v>0</v>
      </c>
      <c r="L127" s="67"/>
      <c r="M127" s="70"/>
      <c r="N127" s="71"/>
      <c r="O127" s="71"/>
      <c r="P127" s="72"/>
      <c r="Q127" s="71"/>
      <c r="R127" s="72"/>
      <c r="S127" s="71"/>
      <c r="T127" s="73"/>
      <c r="AR127" s="74"/>
      <c r="AT127" s="75"/>
      <c r="AU127" s="75"/>
      <c r="AY127" s="74"/>
      <c r="BK127" s="76"/>
    </row>
    <row r="128" spans="2:63" s="66" customFormat="1" ht="22.5" customHeight="1">
      <c r="B128" s="67"/>
      <c r="C128" s="112" t="s">
        <v>50</v>
      </c>
      <c r="D128" s="112"/>
      <c r="E128" s="112"/>
      <c r="F128" s="112"/>
      <c r="G128" s="113"/>
      <c r="H128" s="113"/>
      <c r="I128" s="113"/>
      <c r="J128" s="114">
        <f>J129</f>
        <v>0</v>
      </c>
      <c r="L128" s="67"/>
      <c r="M128" s="70"/>
      <c r="N128" s="71"/>
      <c r="O128" s="71"/>
      <c r="P128" s="72"/>
      <c r="Q128" s="71"/>
      <c r="R128" s="72"/>
      <c r="S128" s="71"/>
      <c r="T128" s="73"/>
      <c r="AR128" s="74"/>
      <c r="AT128" s="75"/>
      <c r="AU128" s="75"/>
      <c r="AY128" s="74"/>
      <c r="BK128" s="76"/>
    </row>
    <row r="129" spans="2:65" s="10" customFormat="1" ht="16.5" customHeight="1">
      <c r="B129" s="79"/>
      <c r="C129" s="80">
        <v>30</v>
      </c>
      <c r="D129" s="81" t="s">
        <v>50</v>
      </c>
      <c r="E129" s="81"/>
      <c r="F129" s="81"/>
      <c r="G129" s="82" t="s">
        <v>130</v>
      </c>
      <c r="H129" s="83">
        <v>1</v>
      </c>
      <c r="I129" s="84">
        <v>0</v>
      </c>
      <c r="J129" s="85">
        <f>ROUND(I129*H129,2)</f>
        <v>0</v>
      </c>
      <c r="K129" s="86" t="s">
        <v>71</v>
      </c>
      <c r="L129" s="11"/>
      <c r="M129" s="118"/>
      <c r="N129" s="119" t="s">
        <v>27</v>
      </c>
      <c r="O129" s="120">
        <v>0</v>
      </c>
      <c r="P129" s="120">
        <f>O129*H129</f>
        <v>0</v>
      </c>
      <c r="Q129" s="120">
        <v>0</v>
      </c>
      <c r="R129" s="120">
        <f>Q129*H129</f>
        <v>0</v>
      </c>
      <c r="S129" s="120">
        <v>0</v>
      </c>
      <c r="T129" s="121">
        <f>S129*H129</f>
        <v>0</v>
      </c>
      <c r="AR129" s="4" t="s">
        <v>135</v>
      </c>
      <c r="AT129" s="4" t="s">
        <v>73</v>
      </c>
      <c r="AU129" s="4" t="s">
        <v>2</v>
      </c>
      <c r="AY129" s="4" t="s">
        <v>68</v>
      </c>
      <c r="BE129" s="91">
        <f>IF(N129="základní",J129,0)</f>
        <v>0</v>
      </c>
      <c r="BF129" s="91">
        <f>IF(N129="snížená",J129,0)</f>
        <v>0</v>
      </c>
      <c r="BG129" s="91">
        <f>IF(N129="zákl. přenesená",J129,0)</f>
        <v>0</v>
      </c>
      <c r="BH129" s="91">
        <f>IF(N129="sníž. přenesená",J129,0)</f>
        <v>0</v>
      </c>
      <c r="BI129" s="91">
        <f>IF(N129="nulová",J129,0)</f>
        <v>0</v>
      </c>
      <c r="BJ129" s="4" t="s">
        <v>66</v>
      </c>
      <c r="BK129" s="91">
        <f>ROUND(I129*H129,2)</f>
        <v>0</v>
      </c>
      <c r="BL129" s="4" t="s">
        <v>135</v>
      </c>
      <c r="BM129" s="4" t="s">
        <v>136</v>
      </c>
    </row>
    <row r="130" spans="2:65" s="10" customFormat="1" ht="22.5" customHeight="1">
      <c r="B130" s="79"/>
      <c r="C130" s="112"/>
      <c r="D130" s="112"/>
      <c r="E130" s="112"/>
      <c r="F130" s="112"/>
      <c r="G130" s="113"/>
      <c r="H130" s="113"/>
      <c r="I130" s="113"/>
      <c r="J130" s="114"/>
      <c r="K130" s="86"/>
      <c r="L130" s="11"/>
      <c r="M130" s="118"/>
      <c r="N130" s="119"/>
      <c r="O130" s="120"/>
      <c r="P130" s="120"/>
      <c r="Q130" s="120"/>
      <c r="R130" s="120"/>
      <c r="S130" s="120"/>
      <c r="T130" s="121"/>
      <c r="AR130" s="4"/>
      <c r="AT130" s="4"/>
      <c r="AU130" s="4"/>
      <c r="AY130" s="4"/>
      <c r="BE130" s="91"/>
      <c r="BF130" s="91"/>
      <c r="BG130" s="91"/>
      <c r="BH130" s="91"/>
      <c r="BI130" s="91"/>
      <c r="BJ130" s="4"/>
      <c r="BK130" s="91"/>
      <c r="BL130" s="4"/>
      <c r="BM130" s="4"/>
    </row>
    <row r="131" spans="2:65" s="10" customFormat="1" ht="16.5" customHeight="1">
      <c r="B131" s="79"/>
      <c r="C131" s="122"/>
      <c r="D131" s="123"/>
      <c r="E131" s="123"/>
      <c r="F131" s="123"/>
      <c r="G131" s="124"/>
      <c r="H131" s="125"/>
      <c r="I131" s="126"/>
      <c r="J131" s="127"/>
      <c r="K131" s="86"/>
      <c r="L131" s="11"/>
      <c r="M131" s="118"/>
      <c r="N131" s="119"/>
      <c r="O131" s="120"/>
      <c r="P131" s="120"/>
      <c r="Q131" s="120"/>
      <c r="R131" s="120"/>
      <c r="S131" s="120"/>
      <c r="T131" s="121"/>
      <c r="AR131" s="4"/>
      <c r="AT131" s="4"/>
      <c r="AU131" s="4"/>
      <c r="AY131" s="4"/>
      <c r="BE131" s="91"/>
      <c r="BF131" s="91"/>
      <c r="BG131" s="91"/>
      <c r="BH131" s="91"/>
      <c r="BI131" s="91"/>
      <c r="BJ131" s="4"/>
      <c r="BK131" s="91"/>
      <c r="BL131" s="4"/>
      <c r="BM131" s="4"/>
    </row>
    <row r="132" spans="2:65" s="10" customFormat="1" ht="22.5" customHeight="1">
      <c r="B132" s="79"/>
      <c r="C132" s="112"/>
      <c r="D132" s="112"/>
      <c r="E132" s="112"/>
      <c r="F132" s="112"/>
      <c r="G132" s="113"/>
      <c r="H132" s="113"/>
      <c r="I132" s="113"/>
      <c r="J132" s="114"/>
      <c r="K132" s="86"/>
      <c r="L132" s="11"/>
      <c r="M132" s="118"/>
      <c r="N132" s="119"/>
      <c r="O132" s="120"/>
      <c r="P132" s="120"/>
      <c r="Q132" s="120"/>
      <c r="R132" s="120"/>
      <c r="S132" s="120"/>
      <c r="T132" s="121"/>
      <c r="AR132" s="4"/>
      <c r="AT132" s="4"/>
      <c r="AU132" s="4"/>
      <c r="AY132" s="4"/>
      <c r="BE132" s="91"/>
      <c r="BF132" s="91"/>
      <c r="BG132" s="91"/>
      <c r="BH132" s="91"/>
      <c r="BI132" s="91"/>
      <c r="BJ132" s="4"/>
      <c r="BK132" s="91"/>
      <c r="BL132" s="4"/>
      <c r="BM132" s="4"/>
    </row>
    <row r="133" spans="2:65" s="10" customFormat="1" ht="16.5" customHeight="1">
      <c r="B133" s="79"/>
      <c r="C133" s="122"/>
      <c r="D133" s="123"/>
      <c r="E133" s="123"/>
      <c r="F133" s="123"/>
      <c r="G133" s="124"/>
      <c r="H133" s="125"/>
      <c r="I133" s="126"/>
      <c r="J133" s="127"/>
      <c r="K133" s="86"/>
      <c r="L133" s="11"/>
      <c r="M133" s="118"/>
      <c r="N133" s="119"/>
      <c r="O133" s="120"/>
      <c r="P133" s="120"/>
      <c r="Q133" s="120"/>
      <c r="R133" s="120"/>
      <c r="S133" s="120"/>
      <c r="T133" s="121"/>
      <c r="AR133" s="4"/>
      <c r="AT133" s="4"/>
      <c r="AU133" s="4"/>
      <c r="AY133" s="4"/>
      <c r="BE133" s="91"/>
      <c r="BF133" s="91"/>
      <c r="BG133" s="91"/>
      <c r="BH133" s="91"/>
      <c r="BI133" s="91"/>
      <c r="BJ133" s="4"/>
      <c r="BK133" s="91"/>
      <c r="BL133" s="4"/>
      <c r="BM133" s="4"/>
    </row>
    <row r="134" spans="2:65" s="10" customFormat="1" ht="22.5" customHeight="1">
      <c r="B134" s="79"/>
      <c r="C134" s="112"/>
      <c r="D134" s="112"/>
      <c r="E134" s="112"/>
      <c r="F134" s="112"/>
      <c r="G134" s="113"/>
      <c r="H134" s="113"/>
      <c r="I134" s="113"/>
      <c r="J134" s="114"/>
      <c r="K134" s="86"/>
      <c r="L134" s="11"/>
      <c r="M134" s="118"/>
      <c r="N134" s="119"/>
      <c r="O134" s="120"/>
      <c r="P134" s="120"/>
      <c r="Q134" s="120"/>
      <c r="R134" s="120"/>
      <c r="S134" s="120"/>
      <c r="T134" s="121"/>
      <c r="AR134" s="4"/>
      <c r="AT134" s="4"/>
      <c r="AU134" s="4"/>
      <c r="AY134" s="4"/>
      <c r="BE134" s="91"/>
      <c r="BF134" s="91"/>
      <c r="BG134" s="91"/>
      <c r="BH134" s="91"/>
      <c r="BI134" s="91"/>
      <c r="BJ134" s="4"/>
      <c r="BK134" s="91"/>
      <c r="BL134" s="4"/>
      <c r="BM134" s="4"/>
    </row>
    <row r="135" spans="2:65" s="10" customFormat="1" ht="16.5" customHeight="1">
      <c r="B135" s="79"/>
      <c r="C135" s="128"/>
      <c r="D135" s="129"/>
      <c r="E135" s="129"/>
      <c r="F135" s="129"/>
      <c r="G135" s="130"/>
      <c r="H135" s="131"/>
      <c r="I135" s="132"/>
      <c r="J135" s="133"/>
      <c r="K135" s="86"/>
      <c r="L135" s="11"/>
      <c r="M135" s="118"/>
      <c r="N135" s="119"/>
      <c r="O135" s="120"/>
      <c r="P135" s="120"/>
      <c r="Q135" s="120"/>
      <c r="R135" s="120"/>
      <c r="S135" s="120"/>
      <c r="T135" s="121"/>
      <c r="AR135" s="4"/>
      <c r="AT135" s="4"/>
      <c r="AU135" s="4"/>
      <c r="AY135" s="4"/>
      <c r="BE135" s="91"/>
      <c r="BF135" s="91"/>
      <c r="BG135" s="91"/>
      <c r="BH135" s="91"/>
      <c r="BI135" s="91"/>
      <c r="BJ135" s="4"/>
      <c r="BK135" s="91"/>
      <c r="BL135" s="4"/>
      <c r="BM135" s="4"/>
    </row>
    <row r="136" spans="2:12" s="10" customFormat="1" ht="6.7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11"/>
    </row>
  </sheetData>
  <sheetProtection selectLockedCells="1" selectUnlockedCells="1"/>
  <autoFilter ref="C83:K135"/>
  <mergeCells count="57">
    <mergeCell ref="L2:V2"/>
    <mergeCell ref="E7:H7"/>
    <mergeCell ref="E16:H16"/>
    <mergeCell ref="E25:H25"/>
    <mergeCell ref="E46:H46"/>
    <mergeCell ref="E76:H76"/>
    <mergeCell ref="C85:F85"/>
    <mergeCell ref="C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C106:F106"/>
    <mergeCell ref="D107:F107"/>
    <mergeCell ref="D108:F108"/>
    <mergeCell ref="C109:F109"/>
    <mergeCell ref="D110:F110"/>
    <mergeCell ref="D111:F111"/>
    <mergeCell ref="C112:F112"/>
    <mergeCell ref="D113:F113"/>
    <mergeCell ref="D114:F114"/>
    <mergeCell ref="D115:F115"/>
    <mergeCell ref="D116:F116"/>
    <mergeCell ref="D117:F117"/>
    <mergeCell ref="D118:F118"/>
    <mergeCell ref="C119:F119"/>
    <mergeCell ref="D120:F120"/>
    <mergeCell ref="C121:F121"/>
    <mergeCell ref="C122:F122"/>
    <mergeCell ref="D123:F123"/>
    <mergeCell ref="C124:F124"/>
    <mergeCell ref="D125:F125"/>
    <mergeCell ref="C126:F126"/>
    <mergeCell ref="D127:F127"/>
    <mergeCell ref="C128:F128"/>
    <mergeCell ref="D129:F129"/>
    <mergeCell ref="C130:F130"/>
    <mergeCell ref="D131:F131"/>
    <mergeCell ref="C132:F132"/>
    <mergeCell ref="D133:F133"/>
    <mergeCell ref="C134:F134"/>
    <mergeCell ref="D135:F135"/>
  </mergeCell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2020-12-18T10:10:05Z</cp:lastPrinted>
  <dcterms:modified xsi:type="dcterms:W3CDTF">2021-06-21T07:03:29Z</dcterms:modified>
  <cp:category/>
  <cp:version/>
  <cp:contentType/>
  <cp:contentStatus/>
  <cp:revision>10</cp:revision>
</cp:coreProperties>
</file>